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S:\Personnel Administrator\BENEFITS\Open Enrollment\"/>
    </mc:Choice>
  </mc:AlternateContent>
  <xr:revisionPtr revIDLastSave="0" documentId="8_{797695E3-6880-4079-83B9-A6D482453EC3}" xr6:coauthVersionLast="36" xr6:coauthVersionMax="36" xr10:uidLastSave="{00000000-0000-0000-0000-000000000000}"/>
  <bookViews>
    <workbookView xWindow="0" yWindow="0" windowWidth="14415" windowHeight="11445" activeTab="1" xr2:uid="{00000000-000D-0000-FFFF-FFFF00000000}"/>
  </bookViews>
  <sheets>
    <sheet name="Health - Per contact agreements" sheetId="8" r:id="rId1"/>
    <sheet name="2024-2025" sheetId="9" r:id="rId2"/>
    <sheet name="2023-2024" sheetId="7" r:id="rId3"/>
    <sheet name="2022-2023" sheetId="6" r:id="rId4"/>
    <sheet name="2022-2023 Retiree rates" sheetId="3" r:id="rId5"/>
    <sheet name="2021-2022" sheetId="1" r:id="rId6"/>
    <sheet name="Dental 21-22" sheetId="5" r:id="rId7"/>
    <sheet name="2021-2022 (Retiree)" sheetId="2" r:id="rId8"/>
  </sheets>
  <definedNames>
    <definedName name="_xlnm.Print_Area" localSheetId="3">'2022-2023'!$A$1:$M$35</definedName>
    <definedName name="_xlnm.Print_Area" localSheetId="2">'2023-2024'!$A$1:$N$35</definedName>
    <definedName name="_xlnm.Print_Area" localSheetId="1">'2024-2025'!$A$1:$N$35</definedName>
    <definedName name="_xlnm.Print_Titles" localSheetId="5">'2021-2022'!$1:$3</definedName>
    <definedName name="_xlnm.Print_Titles" localSheetId="3">'2022-2023'!$1:$3</definedName>
    <definedName name="_xlnm.Print_Titles" localSheetId="2">'2023-2024'!$1:$3</definedName>
    <definedName name="_xlnm.Print_Titles" localSheetId="1">'2024-2025'!$1:$3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" l="1"/>
  <c r="M20" i="9" s="1"/>
  <c r="E17" i="9"/>
  <c r="M17" i="9" s="1"/>
  <c r="E13" i="9"/>
  <c r="E10" i="9"/>
  <c r="M10" i="9" s="1"/>
  <c r="D20" i="9"/>
  <c r="J20" i="9" s="1"/>
  <c r="D17" i="9"/>
  <c r="I17" i="9" s="1"/>
  <c r="D13" i="9"/>
  <c r="J13" i="9" s="1"/>
  <c r="D10" i="9"/>
  <c r="C20" i="9"/>
  <c r="C17" i="9"/>
  <c r="G17" i="9" s="1"/>
  <c r="C13" i="9"/>
  <c r="G13" i="9" s="1"/>
  <c r="C10" i="9"/>
  <c r="D27" i="9"/>
  <c r="D25" i="9"/>
  <c r="L20" i="9"/>
  <c r="K20" i="9"/>
  <c r="H20" i="9"/>
  <c r="G20" i="9"/>
  <c r="M13" i="9"/>
  <c r="L13" i="9"/>
  <c r="K13" i="9"/>
  <c r="J10" i="9"/>
  <c r="I10" i="9"/>
  <c r="H10" i="9"/>
  <c r="G10" i="9"/>
  <c r="D27" i="7"/>
  <c r="D25" i="7"/>
  <c r="E20" i="7"/>
  <c r="K20" i="7" s="1"/>
  <c r="D20" i="7"/>
  <c r="J20" i="7" s="1"/>
  <c r="C20" i="7"/>
  <c r="G20" i="7" s="1"/>
  <c r="E17" i="7"/>
  <c r="M17" i="7" s="1"/>
  <c r="D17" i="7"/>
  <c r="J17" i="7" s="1"/>
  <c r="C17" i="7"/>
  <c r="G17" i="7" s="1"/>
  <c r="E13" i="7"/>
  <c r="K13" i="7" s="1"/>
  <c r="D13" i="7"/>
  <c r="I13" i="7" s="1"/>
  <c r="C13" i="7"/>
  <c r="G13" i="7" s="1"/>
  <c r="E10" i="7"/>
  <c r="M10" i="7" s="1"/>
  <c r="D10" i="7"/>
  <c r="I10" i="7" s="1"/>
  <c r="C10" i="7"/>
  <c r="G10" i="7" s="1"/>
  <c r="K17" i="9" l="1"/>
  <c r="L17" i="9"/>
  <c r="I20" i="9"/>
  <c r="J17" i="9"/>
  <c r="K10" i="9"/>
  <c r="I13" i="9"/>
  <c r="H13" i="9"/>
  <c r="L10" i="9"/>
  <c r="H17" i="9"/>
  <c r="J10" i="7"/>
  <c r="I20" i="7"/>
  <c r="K10" i="7"/>
  <c r="L10" i="7"/>
  <c r="H20" i="7"/>
  <c r="H17" i="7"/>
  <c r="M13" i="7"/>
  <c r="L13" i="7"/>
  <c r="L20" i="7"/>
  <c r="M20" i="7"/>
  <c r="H13" i="7"/>
  <c r="K17" i="7"/>
  <c r="H10" i="7"/>
  <c r="J13" i="7"/>
  <c r="L17" i="7"/>
  <c r="I17" i="7"/>
  <c r="D27" i="6" l="1"/>
  <c r="D25" i="6"/>
  <c r="E20" i="6"/>
  <c r="D20" i="6"/>
  <c r="J20" i="6" s="1"/>
  <c r="C20" i="6"/>
  <c r="G20" i="6" s="1"/>
  <c r="E17" i="6"/>
  <c r="D17" i="6"/>
  <c r="J17" i="6" s="1"/>
  <c r="C17" i="6"/>
  <c r="G17" i="6" s="1"/>
  <c r="E13" i="6"/>
  <c r="D13" i="6"/>
  <c r="J13" i="6" s="1"/>
  <c r="C13" i="6"/>
  <c r="G13" i="6" s="1"/>
  <c r="E10" i="6"/>
  <c r="K10" i="6" s="1"/>
  <c r="D10" i="6"/>
  <c r="J10" i="6" s="1"/>
  <c r="C10" i="6"/>
  <c r="G10" i="6" s="1"/>
  <c r="L20" i="6" l="1"/>
  <c r="K20" i="6"/>
  <c r="M13" i="6"/>
  <c r="K13" i="6"/>
  <c r="M17" i="6"/>
  <c r="K17" i="6"/>
  <c r="M20" i="6"/>
  <c r="L17" i="6"/>
  <c r="H13" i="6"/>
  <c r="I13" i="6"/>
  <c r="L13" i="6"/>
  <c r="M10" i="6"/>
  <c r="L10" i="6"/>
  <c r="H10" i="6"/>
  <c r="I10" i="6"/>
  <c r="I17" i="6"/>
  <c r="H20" i="6"/>
  <c r="I20" i="6"/>
  <c r="H17" i="6"/>
  <c r="D11" i="5"/>
  <c r="D9" i="5"/>
  <c r="C20" i="3" l="1"/>
  <c r="C17" i="3"/>
  <c r="C13" i="3"/>
  <c r="C10" i="3"/>
  <c r="C18" i="2" l="1"/>
  <c r="C15" i="2"/>
  <c r="C11" i="2"/>
  <c r="C8" i="2"/>
  <c r="N20" i="1" l="1"/>
  <c r="N17" i="1"/>
  <c r="N13" i="1"/>
  <c r="N10" i="1"/>
  <c r="C10" i="1" l="1"/>
  <c r="G10" i="1" s="1"/>
  <c r="D10" i="1"/>
  <c r="E10" i="1"/>
  <c r="C13" i="1"/>
  <c r="G13" i="1" s="1"/>
  <c r="D13" i="1"/>
  <c r="E13" i="1"/>
  <c r="C17" i="1"/>
  <c r="G17" i="1" s="1"/>
  <c r="D17" i="1"/>
  <c r="E17" i="1"/>
  <c r="C20" i="1"/>
  <c r="G20" i="1" s="1"/>
  <c r="D20" i="1"/>
  <c r="E20" i="1"/>
  <c r="D25" i="1"/>
  <c r="D27" i="1"/>
  <c r="L13" i="1" l="1"/>
  <c r="K13" i="1"/>
  <c r="K10" i="1"/>
  <c r="L10" i="1"/>
  <c r="L20" i="1"/>
  <c r="K20" i="1"/>
  <c r="L17" i="1"/>
  <c r="K17" i="1"/>
  <c r="H17" i="1"/>
  <c r="I17" i="1"/>
  <c r="J17" i="1"/>
  <c r="H13" i="1"/>
  <c r="I13" i="1"/>
  <c r="J13" i="1"/>
  <c r="H10" i="1"/>
  <c r="I10" i="1"/>
  <c r="J10" i="1"/>
  <c r="H20" i="1"/>
  <c r="I20" i="1"/>
  <c r="J20" i="1"/>
</calcChain>
</file>

<file path=xl/sharedStrings.xml><?xml version="1.0" encoding="utf-8"?>
<sst xmlns="http://schemas.openxmlformats.org/spreadsheetml/2006/main" count="264" uniqueCount="78">
  <si>
    <t>Coverage $20,000</t>
  </si>
  <si>
    <t>FT Police and Fire - Individual</t>
  </si>
  <si>
    <t>Coverage $10,000</t>
  </si>
  <si>
    <t>FT Employee - Individual</t>
  </si>
  <si>
    <t xml:space="preserve">Employee Mthly </t>
  </si>
  <si>
    <t>Mthly Premium</t>
  </si>
  <si>
    <t>Life, AD&amp;D</t>
  </si>
  <si>
    <t>Boston Mutual Life Insurance  - 25% Employee Paid</t>
  </si>
  <si>
    <t>Family Monthly Premium</t>
  </si>
  <si>
    <t>Individual Mthly Premium</t>
  </si>
  <si>
    <t>Employee                   Bi-weekly</t>
  </si>
  <si>
    <t>100% Mthly</t>
  </si>
  <si>
    <t>BCBS Dental Blue with Ortho</t>
  </si>
  <si>
    <t>Dental Insurance - Voluntary 100%</t>
  </si>
  <si>
    <t>Mthly Premium - $2,646.18</t>
  </si>
  <si>
    <t>Blue Choice NE Family</t>
  </si>
  <si>
    <t>Mthly Premium - $1,010.01</t>
  </si>
  <si>
    <t>Blue Choice NE Individual</t>
  </si>
  <si>
    <t>Mthly Premium - $2,171.12</t>
  </si>
  <si>
    <t>HMO Blue NE Family</t>
  </si>
  <si>
    <t>Mthly Premium - $828.70</t>
  </si>
  <si>
    <t>HMO Blue NE Individual</t>
  </si>
  <si>
    <t>Bi-weekly 35%</t>
  </si>
  <si>
    <t>Bi-weekly 30%</t>
  </si>
  <si>
    <t>Bi-weekly 25%</t>
  </si>
  <si>
    <t>Monthly Total Plan Cost</t>
  </si>
  <si>
    <t>Employee monthly plan cost</t>
  </si>
  <si>
    <t xml:space="preserve"> after</t>
  </si>
  <si>
    <t>after</t>
  </si>
  <si>
    <t>BCBS Health Insurance</t>
  </si>
  <si>
    <t>Hwy</t>
  </si>
  <si>
    <t>Fire</t>
  </si>
  <si>
    <t>Police</t>
  </si>
  <si>
    <t>Town</t>
  </si>
  <si>
    <t>July 1, 2021 to June 30, 2022</t>
  </si>
  <si>
    <t>Employee Bi-Weekly Cost Structure</t>
  </si>
  <si>
    <t xml:space="preserve">TOWN OF WESTMINSTER  - FY21 Health Care Plan </t>
  </si>
  <si>
    <t>before</t>
  </si>
  <si>
    <t>Retiree</t>
  </si>
  <si>
    <t>Bi-weekly 50%</t>
  </si>
  <si>
    <t>Retiree Dental</t>
  </si>
  <si>
    <t>Coverage $5,000</t>
  </si>
  <si>
    <t>RETIREE  50% - Individual</t>
  </si>
  <si>
    <t xml:space="preserve">Boston Mutual Life Insurance </t>
  </si>
  <si>
    <t>Dental Blue Individual</t>
  </si>
  <si>
    <t>Mthly Premium - $46.97</t>
  </si>
  <si>
    <t>Dental Blue Family</t>
  </si>
  <si>
    <t>Mthly Premium - $139.78</t>
  </si>
  <si>
    <t xml:space="preserve">Retiree 50%  Mthly </t>
  </si>
  <si>
    <t>Mthly Premium - $2.32</t>
  </si>
  <si>
    <r>
      <t xml:space="preserve">Retiree </t>
    </r>
    <r>
      <rPr>
        <b/>
        <sz val="8"/>
        <rFont val="Calibri"/>
        <family val="2"/>
      </rPr>
      <t>100% M</t>
    </r>
    <r>
      <rPr>
        <b/>
        <sz val="9"/>
        <rFont val="Calibri"/>
        <family val="2"/>
      </rPr>
      <t>thly</t>
    </r>
  </si>
  <si>
    <t>Life, AD&amp;D Individual</t>
  </si>
  <si>
    <t xml:space="preserve">       Coverage $5,000</t>
  </si>
  <si>
    <t>TOWN OF WESTMINSTER  - FY21 Health Care Plans</t>
  </si>
  <si>
    <t>Monthly Premium Cost</t>
  </si>
  <si>
    <t>Retiree 50% Mthly</t>
  </si>
  <si>
    <t>BCBS Dental Blue with Ortho - Voluntary 100%</t>
  </si>
  <si>
    <t>TOWN OF WESTMINSTER</t>
  </si>
  <si>
    <t>Mthly Premium - $44.67</t>
  </si>
  <si>
    <t>Mthly Premium - $132.93</t>
  </si>
  <si>
    <t>Retiree Monthly Rates</t>
  </si>
  <si>
    <t>Coverage period July 1, 2022 - June 30, 2023</t>
  </si>
  <si>
    <t>July 1, 2022 to June 30, 2023</t>
  </si>
  <si>
    <t xml:space="preserve">TOWN OF WESTMINSTER  - FY23 Health Care Plan </t>
  </si>
  <si>
    <t>FT Police- Individual</t>
  </si>
  <si>
    <t>POLICE UNION</t>
  </si>
  <si>
    <t>FIRE UNION</t>
  </si>
  <si>
    <t>HWY  UNION</t>
  </si>
  <si>
    <t xml:space="preserve"> on or after</t>
  </si>
  <si>
    <t>TOWN - Health Policy</t>
  </si>
  <si>
    <t>July 1, 2023 to June 30, 2024</t>
  </si>
  <si>
    <t xml:space="preserve">TOWN OF WESTMINSTER  - FY24 Health Care Plan </t>
  </si>
  <si>
    <t xml:space="preserve">TOWN OF WESTMINSTER  - FY25 Health Care Plan </t>
  </si>
  <si>
    <t>July 1, 2024 to June 30, 2025</t>
  </si>
  <si>
    <t>Mthly Premium - $870.14</t>
  </si>
  <si>
    <t>Mthly Premium - $2,279.68</t>
  </si>
  <si>
    <t>Mthly Premium - $1,060.51</t>
  </si>
  <si>
    <t>Mthly Premium - $2,778.49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</si>
</sst>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theme="8" tint="-0.249977111117893"/>
      <name val="Calibri"/>
      <family val="2"/>
    </font>
    <font>
      <i/>
      <sz val="8"/>
      <color theme="8" tint="-0.249977111117893"/>
      <name val="Calibri"/>
      <family val="2"/>
    </font>
    <font>
      <b/>
      <sz val="9"/>
      <color theme="8" tint="-0.249977111117893"/>
      <name val="Calibri"/>
      <family val="2"/>
    </font>
    <font>
      <b/>
      <sz val="10"/>
      <color rgb="FF800000"/>
      <name val="Calibri"/>
      <family val="2"/>
    </font>
    <font>
      <b/>
      <sz val="9"/>
      <color rgb="FF990033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8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8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8" fontId="3" fillId="2" borderId="4" xfId="0" applyNumberFormat="1" applyFont="1" applyFill="1" applyBorder="1" applyAlignment="1">
      <alignment horizontal="center" vertical="center"/>
    </xf>
    <xf numFmtId="8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2" fillId="0" borderId="21" xfId="0" applyFont="1" applyBorder="1"/>
    <xf numFmtId="0" fontId="2" fillId="0" borderId="0" xfId="0" applyFont="1" applyAlignment="1">
      <alignment horizontal="center"/>
    </xf>
    <xf numFmtId="44" fontId="3" fillId="2" borderId="13" xfId="0" applyNumberFormat="1" applyFont="1" applyFill="1" applyBorder="1" applyAlignment="1">
      <alignment horizontal="center"/>
    </xf>
    <xf numFmtId="44" fontId="3" fillId="2" borderId="22" xfId="0" applyNumberFormat="1" applyFont="1" applyFill="1" applyBorder="1" applyAlignment="1">
      <alignment horizontal="center"/>
    </xf>
    <xf numFmtId="44" fontId="3" fillId="2" borderId="23" xfId="0" applyNumberFormat="1" applyFont="1" applyFill="1" applyBorder="1" applyAlignment="1">
      <alignment horizontal="center"/>
    </xf>
    <xf numFmtId="44" fontId="3" fillId="2" borderId="13" xfId="0" applyNumberFormat="1" applyFont="1" applyFill="1" applyBorder="1"/>
    <xf numFmtId="44" fontId="3" fillId="2" borderId="22" xfId="0" applyNumberFormat="1" applyFont="1" applyFill="1" applyBorder="1"/>
    <xf numFmtId="0" fontId="2" fillId="2" borderId="14" xfId="0" applyFont="1" applyFill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3" fillId="0" borderId="24" xfId="0" applyNumberFormat="1" applyFont="1" applyBorder="1"/>
    <xf numFmtId="44" fontId="3" fillId="0" borderId="25" xfId="0" applyNumberFormat="1" applyFont="1" applyBorder="1"/>
    <xf numFmtId="0" fontId="4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/>
    <xf numFmtId="0" fontId="3" fillId="0" borderId="7" xfId="0" applyFont="1" applyBorder="1"/>
    <xf numFmtId="0" fontId="2" fillId="0" borderId="29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/>
    <xf numFmtId="0" fontId="2" fillId="0" borderId="14" xfId="0" applyFont="1" applyBorder="1"/>
    <xf numFmtId="44" fontId="3" fillId="0" borderId="27" xfId="0" applyNumberFormat="1" applyFont="1" applyBorder="1" applyAlignment="1">
      <alignment horizontal="center"/>
    </xf>
    <xf numFmtId="44" fontId="3" fillId="0" borderId="30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28" xfId="0" applyNumberFormat="1" applyFont="1" applyBorder="1" applyAlignment="1">
      <alignment horizontal="center"/>
    </xf>
    <xf numFmtId="44" fontId="3" fillId="0" borderId="27" xfId="0" applyNumberFormat="1" applyFont="1" applyBorder="1"/>
    <xf numFmtId="44" fontId="3" fillId="0" borderId="7" xfId="0" applyNumberFormat="1" applyFont="1" applyBorder="1"/>
    <xf numFmtId="0" fontId="2" fillId="0" borderId="28" xfId="0" applyFont="1" applyBorder="1"/>
    <xf numFmtId="44" fontId="3" fillId="2" borderId="31" xfId="0" applyNumberFormat="1" applyFont="1" applyFill="1" applyBorder="1" applyAlignment="1">
      <alignment horizontal="center"/>
    </xf>
    <xf numFmtId="0" fontId="2" fillId="2" borderId="23" xfId="0" applyFont="1" applyFill="1" applyBorder="1"/>
    <xf numFmtId="0" fontId="3" fillId="0" borderId="32" xfId="0" applyFont="1" applyBorder="1" applyAlignment="1">
      <alignment horizontal="center"/>
    </xf>
    <xf numFmtId="0" fontId="4" fillId="0" borderId="9" xfId="0" applyFont="1" applyBorder="1"/>
    <xf numFmtId="0" fontId="3" fillId="0" borderId="30" xfId="0" applyFont="1" applyBorder="1" applyAlignment="1">
      <alignment horizontal="center"/>
    </xf>
    <xf numFmtId="44" fontId="3" fillId="0" borderId="30" xfId="0" applyNumberFormat="1" applyFont="1" applyBorder="1"/>
    <xf numFmtId="44" fontId="3" fillId="2" borderId="31" xfId="0" applyNumberFormat="1" applyFont="1" applyFill="1" applyBorder="1"/>
    <xf numFmtId="0" fontId="3" fillId="0" borderId="0" xfId="0" applyFont="1" applyAlignment="1">
      <alignment horizontal="center"/>
    </xf>
    <xf numFmtId="44" fontId="2" fillId="0" borderId="24" xfId="0" applyNumberFormat="1" applyFont="1" applyBorder="1"/>
    <xf numFmtId="44" fontId="2" fillId="0" borderId="25" xfId="0" applyNumberFormat="1" applyFont="1" applyBorder="1"/>
    <xf numFmtId="44" fontId="2" fillId="0" borderId="32" xfId="0" applyNumberFormat="1" applyFont="1" applyBorder="1"/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4" fontId="7" fillId="0" borderId="7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3" xfId="0" applyFont="1" applyBorder="1"/>
    <xf numFmtId="0" fontId="8" fillId="0" borderId="0" xfId="0" applyFont="1"/>
    <xf numFmtId="0" fontId="9" fillId="0" borderId="14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10" fillId="0" borderId="0" xfId="0" applyFont="1" applyAlignment="1">
      <alignment vertical="center"/>
    </xf>
    <xf numFmtId="0" fontId="12" fillId="0" borderId="3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4" fontId="13" fillId="0" borderId="3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4" fontId="13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44" fontId="3" fillId="2" borderId="41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44" fontId="3" fillId="0" borderId="42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9" fontId="5" fillId="0" borderId="42" xfId="0" applyNumberFormat="1" applyFont="1" applyBorder="1" applyAlignment="1">
      <alignment horizontal="center" vertical="center" wrapText="1"/>
    </xf>
    <xf numFmtId="8" fontId="3" fillId="2" borderId="43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8" fontId="3" fillId="2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164" fontId="1" fillId="2" borderId="48" xfId="0" applyNumberFormat="1" applyFon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0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/>
    <xf numFmtId="0" fontId="3" fillId="0" borderId="21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center"/>
    </xf>
    <xf numFmtId="164" fontId="1" fillId="2" borderId="35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2" borderId="23" xfId="0" applyFont="1" applyFill="1" applyBorder="1"/>
    <xf numFmtId="0" fontId="6" fillId="0" borderId="50" xfId="0" applyFont="1" applyBorder="1"/>
    <xf numFmtId="0" fontId="17" fillId="0" borderId="0" xfId="0" applyFont="1"/>
    <xf numFmtId="9" fontId="4" fillId="0" borderId="4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8" fillId="0" borderId="10" xfId="0" applyFont="1" applyBorder="1"/>
    <xf numFmtId="0" fontId="17" fillId="0" borderId="1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19" fillId="0" borderId="22" xfId="0" applyFont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7" fillId="0" borderId="3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7" fillId="0" borderId="23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9" fontId="3" fillId="0" borderId="55" xfId="0" applyNumberFormat="1" applyFont="1" applyBorder="1" applyAlignment="1">
      <alignment horizontal="center" vertical="center"/>
    </xf>
    <xf numFmtId="9" fontId="3" fillId="0" borderId="56" xfId="0" applyNumberFormat="1" applyFont="1" applyBorder="1" applyAlignment="1">
      <alignment horizontal="center" vertical="center"/>
    </xf>
    <xf numFmtId="9" fontId="3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00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76199</xdr:rowOff>
    </xdr:from>
    <xdr:to>
      <xdr:col>10</xdr:col>
      <xdr:colOff>318138</xdr:colOff>
      <xdr:row>29</xdr:row>
      <xdr:rowOff>143722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8F7411-2634-4A4A-B511-178E5958C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47699"/>
          <a:ext cx="5775963" cy="502052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22</xdr:col>
      <xdr:colOff>162713</xdr:colOff>
      <xdr:row>35</xdr:row>
      <xdr:rowOff>105614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DD1080-98E6-4790-A639-CC3EFC06A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762000"/>
          <a:ext cx="5649113" cy="6011114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31</xdr:col>
      <xdr:colOff>534070</xdr:colOff>
      <xdr:row>32</xdr:row>
      <xdr:rowOff>181745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3670C7-CC86-4618-BF85-14699194A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30400" y="762000"/>
          <a:ext cx="4801270" cy="55157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12</xdr:col>
      <xdr:colOff>58094</xdr:colOff>
      <xdr:row>61</xdr:row>
      <xdr:rowOff>105508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F23DE8-67FD-47B3-BF9B-7D4054004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6477000"/>
          <a:ext cx="6763694" cy="5249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663C-CC47-4878-87B0-ED9CA3007DA6}">
  <dimension ref="C3:Y33"/>
  <sheetViews>
    <sheetView workbookViewId="0">
      <selection activeCell="P46" sqref="P46"/>
    </sheetView>
  </sheetViews>
  <sheetFormatPr defaultRowHeight="15" x14ac:dyDescent="0.25"/>
  <sheetData>
    <row r="3" spans="3:25" x14ac:dyDescent="0.25">
      <c r="C3" t="s">
        <v>66</v>
      </c>
      <c r="N3" t="s">
        <v>65</v>
      </c>
      <c r="Y3" t="s">
        <v>67</v>
      </c>
    </row>
    <row r="33" spans="3:3" x14ac:dyDescent="0.25">
      <c r="C33" t="s">
        <v>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1CE0-024C-4DDB-BEF2-E8B5CD78F413}">
  <dimension ref="B1:V36"/>
  <sheetViews>
    <sheetView tabSelected="1" zoomScaleNormal="100" workbookViewId="0">
      <selection activeCell="B1" sqref="B1:N1"/>
    </sheetView>
  </sheetViews>
  <sheetFormatPr defaultRowHeight="12.75" x14ac:dyDescent="0.2"/>
  <cols>
    <col min="1" max="1" width="7.42578125" style="1" customWidth="1"/>
    <col min="2" max="2" width="23.5703125" style="3" customWidth="1"/>
    <col min="3" max="3" width="12" style="1" customWidth="1"/>
    <col min="4" max="4" width="10.7109375" style="1" customWidth="1"/>
    <col min="5" max="5" width="10.5703125" style="1" customWidth="1"/>
    <col min="6" max="6" width="1.7109375" style="1" customWidth="1"/>
    <col min="7" max="7" width="10" style="2" bestFit="1" customWidth="1"/>
    <col min="8" max="8" width="10" style="2" customWidth="1"/>
    <col min="9" max="14" width="9.42578125" style="2" customWidth="1"/>
    <col min="15" max="15" width="6.7109375" style="2" customWidth="1"/>
    <col min="16" max="18" width="9.140625" style="1"/>
    <col min="19" max="21" width="0" style="1" hidden="1" customWidth="1"/>
    <col min="22" max="16384" width="9.140625" style="1"/>
  </cols>
  <sheetData>
    <row r="1" spans="2:22" ht="18.75" customHeight="1" x14ac:dyDescent="0.3">
      <c r="B1" s="183" t="s">
        <v>72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32"/>
      <c r="Q1" s="183"/>
      <c r="R1" s="183"/>
      <c r="S1" s="183"/>
      <c r="T1" s="183"/>
      <c r="U1" s="183"/>
      <c r="V1" s="183"/>
    </row>
    <row r="2" spans="2:22" ht="15" customHeight="1" x14ac:dyDescent="0.25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33"/>
      <c r="Q2" s="184"/>
      <c r="R2" s="184"/>
      <c r="S2" s="184"/>
      <c r="T2" s="184"/>
      <c r="U2" s="184"/>
      <c r="V2" s="184"/>
    </row>
    <row r="3" spans="2:22" s="104" customFormat="1" ht="15.75" customHeight="1" thickBot="1" x14ac:dyDescent="0.3">
      <c r="B3" s="185" t="s">
        <v>73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63"/>
      <c r="Q3" s="186"/>
      <c r="R3" s="186"/>
      <c r="S3" s="186"/>
      <c r="T3" s="186"/>
      <c r="U3" s="186"/>
      <c r="V3" s="186"/>
    </row>
    <row r="4" spans="2:22" x14ac:dyDescent="0.2">
      <c r="B4" s="103"/>
      <c r="C4" s="102"/>
      <c r="D4" s="102"/>
      <c r="E4" s="101"/>
      <c r="G4" s="161" t="s">
        <v>33</v>
      </c>
      <c r="H4" s="100" t="s">
        <v>33</v>
      </c>
      <c r="I4" s="99" t="s">
        <v>32</v>
      </c>
      <c r="J4" s="99" t="s">
        <v>31</v>
      </c>
      <c r="K4" s="99" t="s">
        <v>32</v>
      </c>
      <c r="L4" s="99" t="s">
        <v>31</v>
      </c>
      <c r="M4" s="153" t="s">
        <v>30</v>
      </c>
      <c r="O4" s="1"/>
    </row>
    <row r="5" spans="2:22" ht="21" x14ac:dyDescent="0.35">
      <c r="B5" s="98" t="s">
        <v>29</v>
      </c>
      <c r="C5" s="97"/>
      <c r="D5" s="97"/>
      <c r="E5" s="96"/>
      <c r="G5" s="162" t="s">
        <v>37</v>
      </c>
      <c r="H5" s="95" t="s">
        <v>28</v>
      </c>
      <c r="I5" s="95" t="s">
        <v>27</v>
      </c>
      <c r="J5" s="95" t="s">
        <v>27</v>
      </c>
      <c r="K5" s="95" t="s">
        <v>68</v>
      </c>
      <c r="L5" s="95" t="s">
        <v>27</v>
      </c>
      <c r="M5" s="154" t="s">
        <v>27</v>
      </c>
      <c r="O5" s="1"/>
    </row>
    <row r="6" spans="2:22" ht="15.75" thickBot="1" x14ac:dyDescent="0.3">
      <c r="B6" s="64"/>
      <c r="C6" s="175" t="s">
        <v>26</v>
      </c>
      <c r="D6" s="175"/>
      <c r="E6" s="176"/>
      <c r="G6" s="164">
        <v>42186</v>
      </c>
      <c r="H6" s="165">
        <v>42186</v>
      </c>
      <c r="I6" s="165">
        <v>41610</v>
      </c>
      <c r="J6" s="165">
        <v>42292</v>
      </c>
      <c r="K6" s="165">
        <v>44743</v>
      </c>
      <c r="L6" s="165">
        <v>44378</v>
      </c>
      <c r="M6" s="166">
        <v>42186</v>
      </c>
      <c r="O6" s="1"/>
    </row>
    <row r="7" spans="2:22" ht="24.75" thickBot="1" x14ac:dyDescent="0.25">
      <c r="B7" s="174" t="s">
        <v>25</v>
      </c>
      <c r="C7" s="171">
        <v>0.25</v>
      </c>
      <c r="D7" s="172">
        <v>0.3</v>
      </c>
      <c r="E7" s="173">
        <v>0.35</v>
      </c>
      <c r="G7" s="167" t="s">
        <v>24</v>
      </c>
      <c r="H7" s="168" t="s">
        <v>23</v>
      </c>
      <c r="I7" s="168" t="s">
        <v>23</v>
      </c>
      <c r="J7" s="168" t="s">
        <v>23</v>
      </c>
      <c r="K7" s="169" t="s">
        <v>22</v>
      </c>
      <c r="L7" s="168" t="s">
        <v>22</v>
      </c>
      <c r="M7" s="170" t="s">
        <v>22</v>
      </c>
      <c r="N7" s="79"/>
      <c r="O7" s="1"/>
    </row>
    <row r="8" spans="2:22" ht="12.75" customHeight="1" x14ac:dyDescent="0.2">
      <c r="B8" s="88"/>
      <c r="C8" s="87"/>
      <c r="D8" s="87"/>
      <c r="E8" s="86"/>
      <c r="G8" s="157"/>
      <c r="H8" s="84"/>
      <c r="I8" s="84"/>
      <c r="J8" s="84"/>
      <c r="K8" s="84"/>
      <c r="L8" s="84"/>
      <c r="M8" s="83"/>
      <c r="N8" s="79"/>
      <c r="O8" s="1"/>
    </row>
    <row r="9" spans="2:22" x14ac:dyDescent="0.2">
      <c r="B9" s="75" t="s">
        <v>21</v>
      </c>
      <c r="C9" s="82"/>
      <c r="D9" s="81"/>
      <c r="E9" s="80"/>
      <c r="G9" s="50"/>
      <c r="H9" s="49"/>
      <c r="I9" s="49"/>
      <c r="J9" s="74"/>
      <c r="K9" s="74"/>
      <c r="L9" s="49"/>
      <c r="M9" s="48"/>
      <c r="N9" s="79"/>
      <c r="O9" s="1"/>
    </row>
    <row r="10" spans="2:22" x14ac:dyDescent="0.2">
      <c r="B10" s="73" t="s">
        <v>74</v>
      </c>
      <c r="C10" s="78">
        <f>870.14*0.25</f>
        <v>217.535</v>
      </c>
      <c r="D10" s="46">
        <f>870.14*0.3</f>
        <v>261.04199999999997</v>
      </c>
      <c r="E10" s="45">
        <f>870.14*0.35</f>
        <v>304.54899999999998</v>
      </c>
      <c r="G10" s="44">
        <f>C10/2</f>
        <v>108.7675</v>
      </c>
      <c r="H10" s="43">
        <f>D10/2</f>
        <v>130.52099999999999</v>
      </c>
      <c r="I10" s="43">
        <f>D10/2</f>
        <v>130.52099999999999</v>
      </c>
      <c r="J10" s="72">
        <f>D10/2</f>
        <v>130.52099999999999</v>
      </c>
      <c r="K10" s="72">
        <f>E10/2</f>
        <v>152.27449999999999</v>
      </c>
      <c r="L10" s="43">
        <f>E10/2</f>
        <v>152.27449999999999</v>
      </c>
      <c r="M10" s="42">
        <f>E10/2</f>
        <v>152.27449999999999</v>
      </c>
      <c r="N10" s="41"/>
      <c r="O10" s="1"/>
    </row>
    <row r="11" spans="2:22" x14ac:dyDescent="0.2">
      <c r="B11" s="71"/>
      <c r="C11" s="77"/>
      <c r="D11" s="70"/>
      <c r="E11" s="69"/>
      <c r="G11" s="56"/>
      <c r="H11" s="55"/>
      <c r="I11" s="55"/>
      <c r="J11" s="76"/>
      <c r="K11" s="76"/>
      <c r="L11" s="55"/>
      <c r="M11" s="54"/>
      <c r="N11" s="41"/>
      <c r="O11" s="1"/>
    </row>
    <row r="12" spans="2:22" x14ac:dyDescent="0.2">
      <c r="B12" s="75" t="s">
        <v>19</v>
      </c>
      <c r="C12" s="52"/>
      <c r="D12" s="52"/>
      <c r="E12" s="51"/>
      <c r="G12" s="50"/>
      <c r="H12" s="49"/>
      <c r="I12" s="49"/>
      <c r="J12" s="74"/>
      <c r="K12" s="74"/>
      <c r="L12" s="49"/>
      <c r="M12" s="48"/>
      <c r="N12" s="41"/>
      <c r="O12" s="1"/>
    </row>
    <row r="13" spans="2:22" x14ac:dyDescent="0.2">
      <c r="B13" s="73" t="s">
        <v>75</v>
      </c>
      <c r="C13" s="46">
        <f>2279.68*0.25</f>
        <v>569.91999999999996</v>
      </c>
      <c r="D13" s="46">
        <f>2279.68*0.3</f>
        <v>683.90399999999988</v>
      </c>
      <c r="E13" s="45">
        <f>2279.68*0.35</f>
        <v>797.88799999999992</v>
      </c>
      <c r="G13" s="44">
        <f>C13/2</f>
        <v>284.95999999999998</v>
      </c>
      <c r="H13" s="43">
        <f>D13/2</f>
        <v>341.95199999999994</v>
      </c>
      <c r="I13" s="43">
        <f>D13/2</f>
        <v>341.95199999999994</v>
      </c>
      <c r="J13" s="72">
        <f>D13/2</f>
        <v>341.95199999999994</v>
      </c>
      <c r="K13" s="72">
        <f>E13/2</f>
        <v>398.94399999999996</v>
      </c>
      <c r="L13" s="43">
        <f>E13/2</f>
        <v>398.94399999999996</v>
      </c>
      <c r="M13" s="42">
        <f>E13/2</f>
        <v>398.94399999999996</v>
      </c>
      <c r="N13" s="41"/>
      <c r="O13" s="1"/>
    </row>
    <row r="14" spans="2:22" x14ac:dyDescent="0.2">
      <c r="B14" s="71"/>
      <c r="C14" s="70"/>
      <c r="D14" s="70"/>
      <c r="E14" s="69"/>
      <c r="G14" s="68"/>
      <c r="H14" s="67"/>
      <c r="I14" s="67"/>
      <c r="J14" s="66"/>
      <c r="K14" s="66"/>
      <c r="L14" s="67"/>
      <c r="M14" s="65"/>
      <c r="N14" s="41"/>
      <c r="O14" s="1"/>
    </row>
    <row r="15" spans="2:22" x14ac:dyDescent="0.2">
      <c r="B15" s="64"/>
      <c r="C15" s="63"/>
      <c r="D15" s="63"/>
      <c r="E15" s="62"/>
      <c r="G15" s="158"/>
      <c r="H15" s="41"/>
      <c r="I15" s="41"/>
      <c r="J15" s="41"/>
      <c r="K15" s="159"/>
      <c r="L15" s="160"/>
      <c r="M15" s="60"/>
      <c r="N15" s="41"/>
      <c r="O15" s="1"/>
    </row>
    <row r="16" spans="2:22" x14ac:dyDescent="0.2">
      <c r="B16" s="53" t="s">
        <v>17</v>
      </c>
      <c r="C16" s="52"/>
      <c r="D16" s="52"/>
      <c r="E16" s="51"/>
      <c r="G16" s="50"/>
      <c r="H16" s="49"/>
      <c r="I16" s="49"/>
      <c r="J16" s="49"/>
      <c r="K16" s="74"/>
      <c r="L16" s="49"/>
      <c r="M16" s="48"/>
      <c r="N16" s="41"/>
      <c r="O16" s="1"/>
    </row>
    <row r="17" spans="2:22" x14ac:dyDescent="0.2">
      <c r="B17" s="47" t="s">
        <v>76</v>
      </c>
      <c r="C17" s="46">
        <f>1060.51*0.25</f>
        <v>265.1275</v>
      </c>
      <c r="D17" s="46">
        <f>1060.51*0.3</f>
        <v>318.15299999999996</v>
      </c>
      <c r="E17" s="45">
        <f>1060.51*0.35</f>
        <v>371.17849999999999</v>
      </c>
      <c r="G17" s="44">
        <f>C17/2</f>
        <v>132.56375</v>
      </c>
      <c r="H17" s="43">
        <f>D17/2</f>
        <v>159.07649999999998</v>
      </c>
      <c r="I17" s="43">
        <f>D17/2</f>
        <v>159.07649999999998</v>
      </c>
      <c r="J17" s="43">
        <f>D17/2</f>
        <v>159.07649999999998</v>
      </c>
      <c r="K17" s="72">
        <f>E17/2</f>
        <v>185.58924999999999</v>
      </c>
      <c r="L17" s="43">
        <f>E17/2</f>
        <v>185.58924999999999</v>
      </c>
      <c r="M17" s="42">
        <f>E17/2</f>
        <v>185.58924999999999</v>
      </c>
      <c r="N17" s="41"/>
      <c r="O17" s="1"/>
    </row>
    <row r="18" spans="2:22" x14ac:dyDescent="0.2">
      <c r="B18" s="59"/>
      <c r="C18" s="58"/>
      <c r="D18" s="58"/>
      <c r="E18" s="57"/>
      <c r="G18" s="56"/>
      <c r="H18" s="55"/>
      <c r="I18" s="55"/>
      <c r="J18" s="55"/>
      <c r="K18" s="76"/>
      <c r="L18" s="55"/>
      <c r="M18" s="54"/>
      <c r="N18" s="41"/>
      <c r="O18" s="1"/>
    </row>
    <row r="19" spans="2:22" x14ac:dyDescent="0.2">
      <c r="B19" s="53" t="s">
        <v>15</v>
      </c>
      <c r="C19" s="52"/>
      <c r="D19" s="52"/>
      <c r="E19" s="51"/>
      <c r="G19" s="50"/>
      <c r="H19" s="49"/>
      <c r="I19" s="49"/>
      <c r="J19" s="49"/>
      <c r="K19" s="74"/>
      <c r="L19" s="49"/>
      <c r="M19" s="48"/>
      <c r="N19" s="41"/>
      <c r="O19" s="1"/>
    </row>
    <row r="20" spans="2:22" x14ac:dyDescent="0.2">
      <c r="B20" s="47" t="s">
        <v>77</v>
      </c>
      <c r="C20" s="46">
        <f>2778.49*0.25</f>
        <v>694.62249999999995</v>
      </c>
      <c r="D20" s="46">
        <f>2778.49*0.3</f>
        <v>833.54699999999991</v>
      </c>
      <c r="E20" s="45">
        <f>2778.49*0.35</f>
        <v>972.47149999999988</v>
      </c>
      <c r="G20" s="44">
        <f>C20/2</f>
        <v>347.31124999999997</v>
      </c>
      <c r="H20" s="43">
        <f>D20/2</f>
        <v>416.77349999999996</v>
      </c>
      <c r="I20" s="43">
        <f>D20/2</f>
        <v>416.77349999999996</v>
      </c>
      <c r="J20" s="43">
        <f>D20/2</f>
        <v>416.77349999999996</v>
      </c>
      <c r="K20" s="72">
        <f>E20/2</f>
        <v>486.23574999999994</v>
      </c>
      <c r="L20" s="43">
        <f>E20/2</f>
        <v>486.23574999999994</v>
      </c>
      <c r="M20" s="42">
        <f>E20/2</f>
        <v>486.23574999999994</v>
      </c>
      <c r="N20" s="41"/>
      <c r="O20" s="1"/>
    </row>
    <row r="21" spans="2:22" ht="13.5" thickBot="1" x14ac:dyDescent="0.25">
      <c r="B21" s="40"/>
      <c r="C21" s="39"/>
      <c r="D21" s="39"/>
      <c r="E21" s="38"/>
      <c r="G21" s="37"/>
      <c r="H21" s="36"/>
      <c r="I21" s="36"/>
      <c r="J21" s="36"/>
      <c r="K21" s="156"/>
      <c r="L21" s="36"/>
      <c r="M21" s="35"/>
      <c r="O21" s="1"/>
    </row>
    <row r="22" spans="2:22" ht="13.5" thickBot="1" x14ac:dyDescent="0.25">
      <c r="C22" s="3"/>
      <c r="D22" s="3"/>
      <c r="E22" s="3"/>
      <c r="O22" s="1"/>
    </row>
    <row r="23" spans="2:22" s="20" customFormat="1" ht="15" x14ac:dyDescent="0.25">
      <c r="B23" s="177" t="s">
        <v>13</v>
      </c>
      <c r="C23" s="178"/>
      <c r="D23" s="179"/>
      <c r="E23" s="34"/>
      <c r="G23" s="21"/>
      <c r="H23" s="21"/>
      <c r="I23" s="21"/>
      <c r="J23" s="21"/>
      <c r="K23" s="21"/>
      <c r="L23" s="21"/>
      <c r="M23" s="21"/>
      <c r="N23" s="21"/>
    </row>
    <row r="24" spans="2:22" ht="24" x14ac:dyDescent="0.2">
      <c r="B24" s="19" t="s">
        <v>12</v>
      </c>
      <c r="C24" s="23" t="s">
        <v>11</v>
      </c>
      <c r="D24" s="33" t="s">
        <v>10</v>
      </c>
      <c r="E24" s="3"/>
    </row>
    <row r="25" spans="2:22" s="20" customFormat="1" x14ac:dyDescent="0.2">
      <c r="B25" s="32" t="s">
        <v>9</v>
      </c>
      <c r="C25" s="31">
        <v>44.67</v>
      </c>
      <c r="D25" s="30">
        <f>C25/2</f>
        <v>22.335000000000001</v>
      </c>
      <c r="E25" s="3"/>
      <c r="G25" s="2"/>
      <c r="H25" s="2"/>
      <c r="I25" s="2"/>
      <c r="J25" s="2"/>
      <c r="K25" s="2"/>
      <c r="L25" s="2"/>
      <c r="M25" s="2"/>
      <c r="N25" s="2"/>
      <c r="O25" s="2"/>
    </row>
    <row r="26" spans="2:22" s="20" customFormat="1" x14ac:dyDescent="0.2">
      <c r="B26" s="29"/>
      <c r="D26" s="28"/>
      <c r="G26" s="2"/>
      <c r="H26" s="2"/>
      <c r="I26" s="2"/>
      <c r="J26" s="2"/>
      <c r="K26" s="2"/>
      <c r="L26" s="2"/>
      <c r="M26" s="2"/>
      <c r="N26" s="2"/>
      <c r="O26" s="2"/>
    </row>
    <row r="27" spans="2:22" s="20" customFormat="1" ht="13.5" thickBot="1" x14ac:dyDescent="0.25">
      <c r="B27" s="27" t="s">
        <v>8</v>
      </c>
      <c r="C27" s="26">
        <v>132.93</v>
      </c>
      <c r="D27" s="25">
        <f>C27/2</f>
        <v>66.465000000000003</v>
      </c>
      <c r="E27" s="3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</row>
    <row r="28" spans="2:22" ht="13.5" thickBot="1" x14ac:dyDescent="0.25">
      <c r="E28" s="3"/>
      <c r="Q28" s="2"/>
      <c r="R28" s="2"/>
      <c r="S28" s="2"/>
      <c r="T28" s="2"/>
    </row>
    <row r="29" spans="2:22" s="20" customFormat="1" ht="15" x14ac:dyDescent="0.25">
      <c r="B29" s="180" t="s">
        <v>7</v>
      </c>
      <c r="C29" s="181"/>
      <c r="D29" s="182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</row>
    <row r="30" spans="2:22" s="20" customFormat="1" ht="24" x14ac:dyDescent="0.2">
      <c r="B30" s="24" t="s">
        <v>6</v>
      </c>
      <c r="C30" s="23" t="s">
        <v>5</v>
      </c>
      <c r="D30" s="22" t="s">
        <v>4</v>
      </c>
      <c r="E30" s="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2:22" x14ac:dyDescent="0.2">
      <c r="B31" s="19" t="s">
        <v>3</v>
      </c>
      <c r="C31" s="18">
        <v>4.6500000000000004</v>
      </c>
      <c r="D31" s="17">
        <v>1.1599999999999999</v>
      </c>
      <c r="E31" s="4"/>
      <c r="G31" s="1"/>
      <c r="H31" s="1"/>
      <c r="I31" s="1"/>
      <c r="P31" s="2"/>
      <c r="Q31" s="2"/>
      <c r="R31" s="2"/>
      <c r="S31" s="2"/>
      <c r="T31" s="2"/>
      <c r="U31" s="2"/>
      <c r="V31" s="2"/>
    </row>
    <row r="32" spans="2:22" x14ac:dyDescent="0.2">
      <c r="B32" s="16" t="s">
        <v>2</v>
      </c>
      <c r="C32" s="15"/>
      <c r="D32" s="14"/>
      <c r="E32" s="4"/>
      <c r="G32" s="1"/>
      <c r="H32" s="1"/>
      <c r="I32" s="1"/>
      <c r="P32" s="2"/>
      <c r="Q32" s="2"/>
      <c r="R32" s="2"/>
      <c r="S32" s="2"/>
      <c r="T32" s="2"/>
      <c r="U32" s="2"/>
      <c r="V32" s="2"/>
    </row>
    <row r="33" spans="2:22" x14ac:dyDescent="0.2">
      <c r="B33" s="13"/>
      <c r="C33" s="12"/>
      <c r="D33" s="11"/>
      <c r="E33" s="4"/>
      <c r="G33" s="1"/>
      <c r="H33" s="1"/>
      <c r="I33" s="1"/>
      <c r="P33" s="2"/>
      <c r="Q33" s="2"/>
      <c r="R33" s="2"/>
      <c r="S33" s="2"/>
      <c r="T33" s="2"/>
      <c r="U33" s="2"/>
      <c r="V33" s="2"/>
    </row>
    <row r="34" spans="2:22" x14ac:dyDescent="0.2">
      <c r="B34" s="10" t="s">
        <v>64</v>
      </c>
      <c r="C34" s="9">
        <v>9.3000000000000007</v>
      </c>
      <c r="D34" s="8">
        <v>2.3199999999999998</v>
      </c>
      <c r="E34" s="4"/>
      <c r="G34" s="1"/>
      <c r="H34" s="1"/>
      <c r="I34" s="1"/>
      <c r="P34" s="2"/>
      <c r="Q34" s="2"/>
      <c r="R34" s="2"/>
      <c r="S34" s="2"/>
      <c r="T34" s="2"/>
      <c r="U34" s="2"/>
      <c r="V34" s="2"/>
    </row>
    <row r="35" spans="2:22" ht="13.5" thickBot="1" x14ac:dyDescent="0.25">
      <c r="B35" s="7" t="s">
        <v>0</v>
      </c>
      <c r="C35" s="6"/>
      <c r="D35" s="5"/>
      <c r="E35" s="4"/>
      <c r="G35" s="1"/>
      <c r="H35" s="1"/>
      <c r="I35" s="1"/>
      <c r="P35" s="2"/>
      <c r="Q35" s="2"/>
      <c r="R35" s="2"/>
      <c r="S35" s="2"/>
      <c r="T35" s="2"/>
      <c r="U35" s="2"/>
      <c r="V35" s="2"/>
    </row>
    <row r="36" spans="2:22" x14ac:dyDescent="0.2">
      <c r="C36" s="3"/>
      <c r="G36" s="1"/>
      <c r="H36" s="1"/>
    </row>
  </sheetData>
  <mergeCells count="9">
    <mergeCell ref="C6:E6"/>
    <mergeCell ref="B23:D23"/>
    <mergeCell ref="B29:D29"/>
    <mergeCell ref="B1:N1"/>
    <mergeCell ref="Q1:V1"/>
    <mergeCell ref="B2:N2"/>
    <mergeCell ref="Q2:V2"/>
    <mergeCell ref="B3:N3"/>
    <mergeCell ref="Q3:V3"/>
  </mergeCells>
  <printOptions horizontalCentered="1"/>
  <pageMargins left="0.7" right="0.7" top="0.75" bottom="0.75" header="0.3" footer="0.3"/>
  <pageSetup scale="90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580B-C0C7-4100-A686-D48E71D413BD}">
  <dimension ref="B1:V36"/>
  <sheetViews>
    <sheetView zoomScaleNormal="100" workbookViewId="0">
      <selection activeCell="J30" sqref="J30"/>
    </sheetView>
  </sheetViews>
  <sheetFormatPr defaultRowHeight="12.75" x14ac:dyDescent="0.2"/>
  <cols>
    <col min="1" max="1" width="7.42578125" style="1" customWidth="1"/>
    <col min="2" max="2" width="23.5703125" style="3" customWidth="1"/>
    <col min="3" max="3" width="12" style="1" customWidth="1"/>
    <col min="4" max="4" width="10.7109375" style="1" customWidth="1"/>
    <col min="5" max="5" width="10.5703125" style="1" customWidth="1"/>
    <col min="6" max="6" width="1.7109375" style="1" customWidth="1"/>
    <col min="7" max="7" width="10" style="2" bestFit="1" customWidth="1"/>
    <col min="8" max="8" width="10" style="2" customWidth="1"/>
    <col min="9" max="14" width="9.42578125" style="2" customWidth="1"/>
    <col min="15" max="15" width="6.7109375" style="2" customWidth="1"/>
    <col min="16" max="18" width="9.140625" style="1"/>
    <col min="19" max="21" width="0" style="1" hidden="1" customWidth="1"/>
    <col min="22" max="16384" width="9.140625" style="1"/>
  </cols>
  <sheetData>
    <row r="1" spans="2:22" ht="18.75" customHeight="1" x14ac:dyDescent="0.3">
      <c r="B1" s="183" t="s">
        <v>71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32"/>
      <c r="Q1" s="183"/>
      <c r="R1" s="183"/>
      <c r="S1" s="183"/>
      <c r="T1" s="183"/>
      <c r="U1" s="183"/>
      <c r="V1" s="183"/>
    </row>
    <row r="2" spans="2:22" ht="15" customHeight="1" x14ac:dyDescent="0.25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33"/>
      <c r="Q2" s="184"/>
      <c r="R2" s="184"/>
      <c r="S2" s="184"/>
      <c r="T2" s="184"/>
      <c r="U2" s="184"/>
      <c r="V2" s="184"/>
    </row>
    <row r="3" spans="2:22" s="104" customFormat="1" ht="15.75" customHeight="1" thickBot="1" x14ac:dyDescent="0.3">
      <c r="B3" s="185" t="s">
        <v>70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63"/>
      <c r="Q3" s="186"/>
      <c r="R3" s="186"/>
      <c r="S3" s="186"/>
      <c r="T3" s="186"/>
      <c r="U3" s="186"/>
      <c r="V3" s="186"/>
    </row>
    <row r="4" spans="2:22" x14ac:dyDescent="0.2">
      <c r="B4" s="103"/>
      <c r="C4" s="102"/>
      <c r="D4" s="102"/>
      <c r="E4" s="101"/>
      <c r="G4" s="161" t="s">
        <v>33</v>
      </c>
      <c r="H4" s="100" t="s">
        <v>33</v>
      </c>
      <c r="I4" s="99" t="s">
        <v>32</v>
      </c>
      <c r="J4" s="99" t="s">
        <v>31</v>
      </c>
      <c r="K4" s="99" t="s">
        <v>32</v>
      </c>
      <c r="L4" s="99" t="s">
        <v>31</v>
      </c>
      <c r="M4" s="153" t="s">
        <v>30</v>
      </c>
      <c r="O4" s="1"/>
    </row>
    <row r="5" spans="2:22" ht="21" x14ac:dyDescent="0.35">
      <c r="B5" s="98" t="s">
        <v>29</v>
      </c>
      <c r="C5" s="97"/>
      <c r="D5" s="97"/>
      <c r="E5" s="96"/>
      <c r="G5" s="162" t="s">
        <v>37</v>
      </c>
      <c r="H5" s="95" t="s">
        <v>28</v>
      </c>
      <c r="I5" s="95" t="s">
        <v>27</v>
      </c>
      <c r="J5" s="95" t="s">
        <v>27</v>
      </c>
      <c r="K5" s="95" t="s">
        <v>68</v>
      </c>
      <c r="L5" s="95" t="s">
        <v>27</v>
      </c>
      <c r="M5" s="154" t="s">
        <v>27</v>
      </c>
      <c r="O5" s="1"/>
    </row>
    <row r="6" spans="2:22" ht="15.75" thickBot="1" x14ac:dyDescent="0.3">
      <c r="B6" s="64"/>
      <c r="C6" s="175" t="s">
        <v>26</v>
      </c>
      <c r="D6" s="175"/>
      <c r="E6" s="176"/>
      <c r="G6" s="164">
        <v>42186</v>
      </c>
      <c r="H6" s="165">
        <v>42186</v>
      </c>
      <c r="I6" s="165">
        <v>41610</v>
      </c>
      <c r="J6" s="165">
        <v>42292</v>
      </c>
      <c r="K6" s="165">
        <v>44743</v>
      </c>
      <c r="L6" s="165">
        <v>44378</v>
      </c>
      <c r="M6" s="166">
        <v>42186</v>
      </c>
      <c r="O6" s="1"/>
    </row>
    <row r="7" spans="2:22" ht="24.75" thickBot="1" x14ac:dyDescent="0.25">
      <c r="B7" s="174" t="s">
        <v>25</v>
      </c>
      <c r="C7" s="171">
        <v>0.25</v>
      </c>
      <c r="D7" s="172">
        <v>0.3</v>
      </c>
      <c r="E7" s="173">
        <v>0.35</v>
      </c>
      <c r="G7" s="167" t="s">
        <v>24</v>
      </c>
      <c r="H7" s="168" t="s">
        <v>23</v>
      </c>
      <c r="I7" s="168" t="s">
        <v>23</v>
      </c>
      <c r="J7" s="168" t="s">
        <v>23</v>
      </c>
      <c r="K7" s="169" t="s">
        <v>22</v>
      </c>
      <c r="L7" s="168" t="s">
        <v>22</v>
      </c>
      <c r="M7" s="170" t="s">
        <v>22</v>
      </c>
      <c r="N7" s="79"/>
      <c r="O7" s="1"/>
    </row>
    <row r="8" spans="2:22" ht="12.75" customHeight="1" x14ac:dyDescent="0.2">
      <c r="B8" s="88"/>
      <c r="C8" s="87"/>
      <c r="D8" s="87"/>
      <c r="E8" s="86"/>
      <c r="G8" s="157"/>
      <c r="H8" s="84"/>
      <c r="I8" s="84"/>
      <c r="J8" s="84"/>
      <c r="K8" s="84"/>
      <c r="L8" s="84"/>
      <c r="M8" s="83"/>
      <c r="N8" s="79"/>
      <c r="O8" s="1"/>
    </row>
    <row r="9" spans="2:22" x14ac:dyDescent="0.2">
      <c r="B9" s="75" t="s">
        <v>21</v>
      </c>
      <c r="C9" s="82"/>
      <c r="D9" s="81"/>
      <c r="E9" s="80"/>
      <c r="G9" s="50"/>
      <c r="H9" s="49"/>
      <c r="I9" s="49"/>
      <c r="J9" s="74"/>
      <c r="K9" s="74"/>
      <c r="L9" s="49"/>
      <c r="M9" s="48"/>
      <c r="N9" s="79"/>
      <c r="O9" s="1"/>
    </row>
    <row r="10" spans="2:22" x14ac:dyDescent="0.2">
      <c r="B10" s="73" t="s">
        <v>20</v>
      </c>
      <c r="C10" s="78">
        <f>828.7*0.25</f>
        <v>207.17500000000001</v>
      </c>
      <c r="D10" s="46">
        <f>828.7*0.3</f>
        <v>248.61</v>
      </c>
      <c r="E10" s="45">
        <f>828.7*0.35</f>
        <v>290.04500000000002</v>
      </c>
      <c r="G10" s="44">
        <f>C10/2</f>
        <v>103.58750000000001</v>
      </c>
      <c r="H10" s="43">
        <f>D10/2</f>
        <v>124.30500000000001</v>
      </c>
      <c r="I10" s="43">
        <f>D10/2</f>
        <v>124.30500000000001</v>
      </c>
      <c r="J10" s="72">
        <f>D10/2</f>
        <v>124.30500000000001</v>
      </c>
      <c r="K10" s="72">
        <f>E10/2</f>
        <v>145.02250000000001</v>
      </c>
      <c r="L10" s="43">
        <f>E10/2</f>
        <v>145.02250000000001</v>
      </c>
      <c r="M10" s="42">
        <f>E10/2</f>
        <v>145.02250000000001</v>
      </c>
      <c r="N10" s="41"/>
      <c r="O10" s="1"/>
    </row>
    <row r="11" spans="2:22" x14ac:dyDescent="0.2">
      <c r="B11" s="71"/>
      <c r="C11" s="77"/>
      <c r="D11" s="70"/>
      <c r="E11" s="69"/>
      <c r="G11" s="56"/>
      <c r="H11" s="55"/>
      <c r="I11" s="55"/>
      <c r="J11" s="76"/>
      <c r="K11" s="76"/>
      <c r="L11" s="55"/>
      <c r="M11" s="54"/>
      <c r="N11" s="41"/>
      <c r="O11" s="1"/>
    </row>
    <row r="12" spans="2:22" x14ac:dyDescent="0.2">
      <c r="B12" s="75" t="s">
        <v>19</v>
      </c>
      <c r="C12" s="52"/>
      <c r="D12" s="52"/>
      <c r="E12" s="51"/>
      <c r="G12" s="50"/>
      <c r="H12" s="49"/>
      <c r="I12" s="49"/>
      <c r="J12" s="74"/>
      <c r="K12" s="74"/>
      <c r="L12" s="49"/>
      <c r="M12" s="48"/>
      <c r="N12" s="41"/>
      <c r="O12" s="1"/>
    </row>
    <row r="13" spans="2:22" x14ac:dyDescent="0.2">
      <c r="B13" s="73" t="s">
        <v>18</v>
      </c>
      <c r="C13" s="46">
        <f>2171.12*0.25</f>
        <v>542.78</v>
      </c>
      <c r="D13" s="46">
        <f>2171.12*0.3</f>
        <v>651.3359999999999</v>
      </c>
      <c r="E13" s="45">
        <f>2171.12*0.35</f>
        <v>759.89199999999994</v>
      </c>
      <c r="G13" s="44">
        <f>C13/2</f>
        <v>271.39</v>
      </c>
      <c r="H13" s="43">
        <f>D13/2</f>
        <v>325.66799999999995</v>
      </c>
      <c r="I13" s="43">
        <f>D13/2</f>
        <v>325.66799999999995</v>
      </c>
      <c r="J13" s="72">
        <f>D13/2</f>
        <v>325.66799999999995</v>
      </c>
      <c r="K13" s="72">
        <f>E13/2</f>
        <v>379.94599999999997</v>
      </c>
      <c r="L13" s="43">
        <f>E13/2</f>
        <v>379.94599999999997</v>
      </c>
      <c r="M13" s="42">
        <f>E13/2</f>
        <v>379.94599999999997</v>
      </c>
      <c r="N13" s="41"/>
      <c r="O13" s="1"/>
    </row>
    <row r="14" spans="2:22" x14ac:dyDescent="0.2">
      <c r="B14" s="71"/>
      <c r="C14" s="70"/>
      <c r="D14" s="70"/>
      <c r="E14" s="69"/>
      <c r="G14" s="68"/>
      <c r="H14" s="67"/>
      <c r="I14" s="67"/>
      <c r="J14" s="66"/>
      <c r="K14" s="66"/>
      <c r="L14" s="67"/>
      <c r="M14" s="65"/>
      <c r="N14" s="41"/>
      <c r="O14" s="1"/>
    </row>
    <row r="15" spans="2:22" x14ac:dyDescent="0.2">
      <c r="B15" s="64"/>
      <c r="C15" s="63"/>
      <c r="D15" s="63"/>
      <c r="E15" s="62"/>
      <c r="G15" s="158"/>
      <c r="H15" s="41"/>
      <c r="I15" s="41"/>
      <c r="J15" s="41"/>
      <c r="K15" s="159"/>
      <c r="L15" s="160"/>
      <c r="M15" s="60"/>
      <c r="N15" s="41"/>
      <c r="O15" s="1"/>
    </row>
    <row r="16" spans="2:22" x14ac:dyDescent="0.2">
      <c r="B16" s="53" t="s">
        <v>17</v>
      </c>
      <c r="C16" s="52"/>
      <c r="D16" s="52"/>
      <c r="E16" s="51"/>
      <c r="G16" s="50"/>
      <c r="H16" s="49"/>
      <c r="I16" s="49"/>
      <c r="J16" s="49"/>
      <c r="K16" s="74"/>
      <c r="L16" s="49"/>
      <c r="M16" s="48"/>
      <c r="N16" s="41"/>
      <c r="O16" s="1"/>
    </row>
    <row r="17" spans="2:22" x14ac:dyDescent="0.2">
      <c r="B17" s="47" t="s">
        <v>16</v>
      </c>
      <c r="C17" s="46">
        <f>1010.01*0.25</f>
        <v>252.5025</v>
      </c>
      <c r="D17" s="46">
        <f>1010.01*0.3</f>
        <v>303.00299999999999</v>
      </c>
      <c r="E17" s="45">
        <f>1010.01*0.35</f>
        <v>353.50349999999997</v>
      </c>
      <c r="G17" s="44">
        <f>C17/2</f>
        <v>126.25125</v>
      </c>
      <c r="H17" s="43">
        <f>D17/2</f>
        <v>151.50149999999999</v>
      </c>
      <c r="I17" s="43">
        <f>D17/2</f>
        <v>151.50149999999999</v>
      </c>
      <c r="J17" s="43">
        <f>D17/2</f>
        <v>151.50149999999999</v>
      </c>
      <c r="K17" s="72">
        <f>E17/2</f>
        <v>176.75174999999999</v>
      </c>
      <c r="L17" s="43">
        <f>E17/2</f>
        <v>176.75174999999999</v>
      </c>
      <c r="M17" s="42">
        <f>E17/2</f>
        <v>176.75174999999999</v>
      </c>
      <c r="N17" s="41"/>
      <c r="O17" s="1"/>
    </row>
    <row r="18" spans="2:22" x14ac:dyDescent="0.2">
      <c r="B18" s="59"/>
      <c r="C18" s="58"/>
      <c r="D18" s="58"/>
      <c r="E18" s="57"/>
      <c r="G18" s="56"/>
      <c r="H18" s="55"/>
      <c r="I18" s="55"/>
      <c r="J18" s="55"/>
      <c r="K18" s="76"/>
      <c r="L18" s="55"/>
      <c r="M18" s="54"/>
      <c r="N18" s="41"/>
      <c r="O18" s="1"/>
    </row>
    <row r="19" spans="2:22" x14ac:dyDescent="0.2">
      <c r="B19" s="53" t="s">
        <v>15</v>
      </c>
      <c r="C19" s="52"/>
      <c r="D19" s="52"/>
      <c r="E19" s="51"/>
      <c r="G19" s="50"/>
      <c r="H19" s="49"/>
      <c r="I19" s="49"/>
      <c r="J19" s="49"/>
      <c r="K19" s="74"/>
      <c r="L19" s="49"/>
      <c r="M19" s="48"/>
      <c r="N19" s="41"/>
      <c r="O19" s="1"/>
    </row>
    <row r="20" spans="2:22" x14ac:dyDescent="0.2">
      <c r="B20" s="47" t="s">
        <v>14</v>
      </c>
      <c r="C20" s="46">
        <f>2646.18*0.25</f>
        <v>661.54499999999996</v>
      </c>
      <c r="D20" s="46">
        <f>2646.18*0.3</f>
        <v>793.85399999999993</v>
      </c>
      <c r="E20" s="45">
        <f>2646.18*0.35</f>
        <v>926.1629999999999</v>
      </c>
      <c r="G20" s="44">
        <f>C20/2</f>
        <v>330.77249999999998</v>
      </c>
      <c r="H20" s="43">
        <f>D20/2</f>
        <v>396.92699999999996</v>
      </c>
      <c r="I20" s="43">
        <f>D20/2</f>
        <v>396.92699999999996</v>
      </c>
      <c r="J20" s="43">
        <f>D20/2</f>
        <v>396.92699999999996</v>
      </c>
      <c r="K20" s="72">
        <f>E20/2</f>
        <v>463.08149999999995</v>
      </c>
      <c r="L20" s="43">
        <f>E20/2</f>
        <v>463.08149999999995</v>
      </c>
      <c r="M20" s="42">
        <f>E20/2</f>
        <v>463.08149999999995</v>
      </c>
      <c r="N20" s="41"/>
      <c r="O20" s="1"/>
    </row>
    <row r="21" spans="2:22" ht="13.5" thickBot="1" x14ac:dyDescent="0.25">
      <c r="B21" s="40"/>
      <c r="C21" s="39"/>
      <c r="D21" s="39"/>
      <c r="E21" s="38"/>
      <c r="G21" s="37"/>
      <c r="H21" s="36"/>
      <c r="I21" s="36"/>
      <c r="J21" s="36"/>
      <c r="K21" s="156"/>
      <c r="L21" s="36"/>
      <c r="M21" s="35"/>
      <c r="O21" s="1"/>
    </row>
    <row r="22" spans="2:22" ht="13.5" thickBot="1" x14ac:dyDescent="0.25">
      <c r="C22" s="3"/>
      <c r="D22" s="3"/>
      <c r="E22" s="3"/>
      <c r="O22" s="1"/>
    </row>
    <row r="23" spans="2:22" s="20" customFormat="1" ht="15" x14ac:dyDescent="0.25">
      <c r="B23" s="177" t="s">
        <v>13</v>
      </c>
      <c r="C23" s="178"/>
      <c r="D23" s="179"/>
      <c r="E23" s="34"/>
      <c r="G23" s="21"/>
      <c r="H23" s="21"/>
      <c r="I23" s="21"/>
      <c r="J23" s="21"/>
      <c r="K23" s="21"/>
      <c r="L23" s="21"/>
      <c r="M23" s="21"/>
      <c r="N23" s="21"/>
    </row>
    <row r="24" spans="2:22" ht="24" x14ac:dyDescent="0.2">
      <c r="B24" s="19" t="s">
        <v>12</v>
      </c>
      <c r="C24" s="23" t="s">
        <v>11</v>
      </c>
      <c r="D24" s="33" t="s">
        <v>10</v>
      </c>
      <c r="E24" s="3"/>
    </row>
    <row r="25" spans="2:22" s="20" customFormat="1" x14ac:dyDescent="0.2">
      <c r="B25" s="32" t="s">
        <v>9</v>
      </c>
      <c r="C25" s="31">
        <v>44.67</v>
      </c>
      <c r="D25" s="30">
        <f>C25/2</f>
        <v>22.335000000000001</v>
      </c>
      <c r="E25" s="3"/>
      <c r="G25" s="2"/>
      <c r="H25" s="2"/>
      <c r="I25" s="2"/>
      <c r="J25" s="2"/>
      <c r="K25" s="2"/>
      <c r="L25" s="2"/>
      <c r="M25" s="2"/>
      <c r="N25" s="2"/>
      <c r="O25" s="2"/>
    </row>
    <row r="26" spans="2:22" s="20" customFormat="1" x14ac:dyDescent="0.2">
      <c r="B26" s="29"/>
      <c r="D26" s="28"/>
      <c r="G26" s="2"/>
      <c r="H26" s="2"/>
      <c r="I26" s="2"/>
      <c r="J26" s="2"/>
      <c r="K26" s="2"/>
      <c r="L26" s="2"/>
      <c r="M26" s="2"/>
      <c r="N26" s="2"/>
      <c r="O26" s="2"/>
    </row>
    <row r="27" spans="2:22" s="20" customFormat="1" ht="13.5" thickBot="1" x14ac:dyDescent="0.25">
      <c r="B27" s="27" t="s">
        <v>8</v>
      </c>
      <c r="C27" s="26">
        <v>132.93</v>
      </c>
      <c r="D27" s="25">
        <f>C27/2</f>
        <v>66.465000000000003</v>
      </c>
      <c r="E27" s="3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</row>
    <row r="28" spans="2:22" ht="13.5" thickBot="1" x14ac:dyDescent="0.25">
      <c r="E28" s="3"/>
      <c r="Q28" s="2"/>
      <c r="R28" s="2"/>
      <c r="S28" s="2"/>
      <c r="T28" s="2"/>
    </row>
    <row r="29" spans="2:22" s="20" customFormat="1" ht="15" x14ac:dyDescent="0.25">
      <c r="B29" s="180" t="s">
        <v>7</v>
      </c>
      <c r="C29" s="181"/>
      <c r="D29" s="182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</row>
    <row r="30" spans="2:22" s="20" customFormat="1" ht="24" x14ac:dyDescent="0.2">
      <c r="B30" s="24" t="s">
        <v>6</v>
      </c>
      <c r="C30" s="23" t="s">
        <v>5</v>
      </c>
      <c r="D30" s="22" t="s">
        <v>4</v>
      </c>
      <c r="E30" s="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2:22" x14ac:dyDescent="0.2">
      <c r="B31" s="19" t="s">
        <v>3</v>
      </c>
      <c r="C31" s="18">
        <v>4.6500000000000004</v>
      </c>
      <c r="D31" s="17">
        <v>1.1599999999999999</v>
      </c>
      <c r="E31" s="4"/>
      <c r="G31" s="1"/>
      <c r="H31" s="1"/>
      <c r="I31" s="1"/>
      <c r="P31" s="2"/>
      <c r="Q31" s="2"/>
      <c r="R31" s="2"/>
      <c r="S31" s="2"/>
      <c r="T31" s="2"/>
      <c r="U31" s="2"/>
      <c r="V31" s="2"/>
    </row>
    <row r="32" spans="2:22" x14ac:dyDescent="0.2">
      <c r="B32" s="16" t="s">
        <v>2</v>
      </c>
      <c r="C32" s="15"/>
      <c r="D32" s="14"/>
      <c r="E32" s="4"/>
      <c r="G32" s="1"/>
      <c r="H32" s="1"/>
      <c r="I32" s="1"/>
      <c r="P32" s="2"/>
      <c r="Q32" s="2"/>
      <c r="R32" s="2"/>
      <c r="S32" s="2"/>
      <c r="T32" s="2"/>
      <c r="U32" s="2"/>
      <c r="V32" s="2"/>
    </row>
    <row r="33" spans="2:22" x14ac:dyDescent="0.2">
      <c r="B33" s="13"/>
      <c r="C33" s="12"/>
      <c r="D33" s="11"/>
      <c r="E33" s="4"/>
      <c r="G33" s="1"/>
      <c r="H33" s="1"/>
      <c r="I33" s="1"/>
      <c r="P33" s="2"/>
      <c r="Q33" s="2"/>
      <c r="R33" s="2"/>
      <c r="S33" s="2"/>
      <c r="T33" s="2"/>
      <c r="U33" s="2"/>
      <c r="V33" s="2"/>
    </row>
    <row r="34" spans="2:22" x14ac:dyDescent="0.2">
      <c r="B34" s="10" t="s">
        <v>64</v>
      </c>
      <c r="C34" s="9">
        <v>9.3000000000000007</v>
      </c>
      <c r="D34" s="8">
        <v>2.3199999999999998</v>
      </c>
      <c r="E34" s="4"/>
      <c r="G34" s="1"/>
      <c r="H34" s="1"/>
      <c r="I34" s="1"/>
      <c r="P34" s="2"/>
      <c r="Q34" s="2"/>
      <c r="R34" s="2"/>
      <c r="S34" s="2"/>
      <c r="T34" s="2"/>
      <c r="U34" s="2"/>
      <c r="V34" s="2"/>
    </row>
    <row r="35" spans="2:22" ht="13.5" thickBot="1" x14ac:dyDescent="0.25">
      <c r="B35" s="7" t="s">
        <v>0</v>
      </c>
      <c r="C35" s="6"/>
      <c r="D35" s="5"/>
      <c r="E35" s="4"/>
      <c r="G35" s="1"/>
      <c r="H35" s="1"/>
      <c r="I35" s="1"/>
      <c r="P35" s="2"/>
      <c r="Q35" s="2"/>
      <c r="R35" s="2"/>
      <c r="S35" s="2"/>
      <c r="T35" s="2"/>
      <c r="U35" s="2"/>
      <c r="V35" s="2"/>
    </row>
    <row r="36" spans="2:22" x14ac:dyDescent="0.2">
      <c r="C36" s="3"/>
      <c r="G36" s="1"/>
      <c r="H36" s="1"/>
    </row>
  </sheetData>
  <mergeCells count="9">
    <mergeCell ref="B29:D29"/>
    <mergeCell ref="B1:N1"/>
    <mergeCell ref="B2:N2"/>
    <mergeCell ref="B3:N3"/>
    <mergeCell ref="Q1:V1"/>
    <mergeCell ref="Q2:V2"/>
    <mergeCell ref="Q3:V3"/>
    <mergeCell ref="C6:E6"/>
    <mergeCell ref="B23:D23"/>
  </mergeCells>
  <printOptions horizontalCentered="1"/>
  <pageMargins left="0.7" right="0.7" top="0.75" bottom="0.75" header="0.3" footer="0.3"/>
  <pageSetup scale="90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6"/>
  <sheetViews>
    <sheetView zoomScaleNormal="100" workbookViewId="0">
      <selection activeCell="J23" sqref="J23"/>
    </sheetView>
  </sheetViews>
  <sheetFormatPr defaultRowHeight="12.75" x14ac:dyDescent="0.2"/>
  <cols>
    <col min="1" max="1" width="7.42578125" style="1" customWidth="1"/>
    <col min="2" max="2" width="23.5703125" style="3" customWidth="1"/>
    <col min="3" max="3" width="13" style="1" customWidth="1"/>
    <col min="4" max="4" width="12.140625" style="1" customWidth="1"/>
    <col min="5" max="5" width="13" style="1" customWidth="1"/>
    <col min="6" max="6" width="1.42578125" style="1" customWidth="1"/>
    <col min="7" max="7" width="10" style="2" bestFit="1" customWidth="1"/>
    <col min="8" max="13" width="9.42578125" style="2" customWidth="1"/>
    <col min="14" max="14" width="6.7109375" style="2" customWidth="1"/>
    <col min="15" max="17" width="9.140625" style="1"/>
    <col min="18" max="20" width="0" style="1" hidden="1" customWidth="1"/>
    <col min="21" max="16384" width="9.140625" style="1"/>
  </cols>
  <sheetData>
    <row r="1" spans="2:21" ht="18.75" customHeight="1" x14ac:dyDescent="0.3">
      <c r="B1" s="183" t="s">
        <v>63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P1" s="183"/>
      <c r="Q1" s="183"/>
      <c r="R1" s="183"/>
      <c r="S1" s="183"/>
      <c r="T1" s="183"/>
      <c r="U1" s="183"/>
    </row>
    <row r="2" spans="2:21" ht="15" customHeight="1" x14ac:dyDescent="0.25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P2" s="184"/>
      <c r="Q2" s="184"/>
      <c r="R2" s="184"/>
      <c r="S2" s="184"/>
      <c r="T2" s="184"/>
      <c r="U2" s="184"/>
    </row>
    <row r="3" spans="2:21" s="104" customFormat="1" ht="15.75" customHeight="1" thickBot="1" x14ac:dyDescent="0.3">
      <c r="B3" s="186" t="s">
        <v>62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P3" s="186"/>
      <c r="Q3" s="186"/>
      <c r="R3" s="186"/>
      <c r="S3" s="186"/>
      <c r="T3" s="186"/>
      <c r="U3" s="186"/>
    </row>
    <row r="4" spans="2:21" x14ac:dyDescent="0.2">
      <c r="B4" s="103"/>
      <c r="C4" s="102"/>
      <c r="D4" s="102"/>
      <c r="E4" s="101"/>
      <c r="G4" s="100" t="s">
        <v>33</v>
      </c>
      <c r="H4" s="100" t="s">
        <v>33</v>
      </c>
      <c r="I4" s="99" t="s">
        <v>32</v>
      </c>
      <c r="J4" s="99" t="s">
        <v>31</v>
      </c>
      <c r="K4" s="99" t="s">
        <v>32</v>
      </c>
      <c r="L4" s="99" t="s">
        <v>31</v>
      </c>
      <c r="M4" s="153" t="s">
        <v>30</v>
      </c>
    </row>
    <row r="5" spans="2:21" ht="21" x14ac:dyDescent="0.35">
      <c r="B5" s="98" t="s">
        <v>29</v>
      </c>
      <c r="C5" s="97"/>
      <c r="D5" s="97"/>
      <c r="E5" s="96"/>
      <c r="G5" s="95" t="s">
        <v>37</v>
      </c>
      <c r="H5" s="95" t="s">
        <v>27</v>
      </c>
      <c r="I5" s="95" t="s">
        <v>28</v>
      </c>
      <c r="J5" s="95" t="s">
        <v>27</v>
      </c>
      <c r="K5" s="151" t="s">
        <v>28</v>
      </c>
      <c r="L5" s="95" t="s">
        <v>27</v>
      </c>
      <c r="M5" s="154" t="s">
        <v>27</v>
      </c>
    </row>
    <row r="6" spans="2:21" ht="15" x14ac:dyDescent="0.25">
      <c r="B6" s="64"/>
      <c r="C6" s="187" t="s">
        <v>26</v>
      </c>
      <c r="D6" s="187"/>
      <c r="E6" s="188"/>
      <c r="G6" s="94">
        <v>42552</v>
      </c>
      <c r="H6" s="94">
        <v>42552</v>
      </c>
      <c r="I6" s="94">
        <v>41456</v>
      </c>
      <c r="J6" s="94">
        <v>42278</v>
      </c>
      <c r="K6" s="152">
        <v>44743</v>
      </c>
      <c r="L6" s="94">
        <v>44378</v>
      </c>
      <c r="M6" s="155">
        <v>41820</v>
      </c>
    </row>
    <row r="7" spans="2:21" ht="24" x14ac:dyDescent="0.2">
      <c r="B7" s="93" t="s">
        <v>25</v>
      </c>
      <c r="C7" s="92">
        <v>0.25</v>
      </c>
      <c r="D7" s="92">
        <v>0.3</v>
      </c>
      <c r="E7" s="91">
        <v>0.35</v>
      </c>
      <c r="G7" s="90" t="s">
        <v>24</v>
      </c>
      <c r="H7" s="89" t="s">
        <v>23</v>
      </c>
      <c r="I7" s="89" t="s">
        <v>23</v>
      </c>
      <c r="J7" s="89" t="s">
        <v>23</v>
      </c>
      <c r="K7" s="33" t="s">
        <v>22</v>
      </c>
      <c r="L7" s="33" t="s">
        <v>22</v>
      </c>
      <c r="M7" s="33" t="s">
        <v>22</v>
      </c>
      <c r="N7" s="79"/>
    </row>
    <row r="8" spans="2:21" ht="12.75" customHeight="1" x14ac:dyDescent="0.2">
      <c r="B8" s="88"/>
      <c r="C8" s="87"/>
      <c r="D8" s="87"/>
      <c r="E8" s="86"/>
      <c r="G8" s="85"/>
      <c r="H8" s="84"/>
      <c r="I8" s="84"/>
      <c r="J8" s="84"/>
      <c r="K8" s="84"/>
      <c r="L8" s="83"/>
      <c r="M8" s="83"/>
      <c r="N8" s="79"/>
    </row>
    <row r="9" spans="2:21" x14ac:dyDescent="0.2">
      <c r="B9" s="75" t="s">
        <v>21</v>
      </c>
      <c r="C9" s="82"/>
      <c r="D9" s="81"/>
      <c r="E9" s="80"/>
      <c r="G9" s="50"/>
      <c r="H9" s="49"/>
      <c r="I9" s="49"/>
      <c r="J9" s="74"/>
      <c r="K9" s="48"/>
      <c r="L9" s="48"/>
      <c r="M9" s="48"/>
      <c r="N9" s="79"/>
    </row>
    <row r="10" spans="2:21" x14ac:dyDescent="0.2">
      <c r="B10" s="73" t="s">
        <v>20</v>
      </c>
      <c r="C10" s="78">
        <f>828.7*0.25</f>
        <v>207.17500000000001</v>
      </c>
      <c r="D10" s="46">
        <f>828.7*0.3</f>
        <v>248.61</v>
      </c>
      <c r="E10" s="45">
        <f>828.7*0.35</f>
        <v>290.04500000000002</v>
      </c>
      <c r="G10" s="44">
        <f>C10/2</f>
        <v>103.58750000000001</v>
      </c>
      <c r="H10" s="43">
        <f>D10/2</f>
        <v>124.30500000000001</v>
      </c>
      <c r="I10" s="43">
        <f>D10/2</f>
        <v>124.30500000000001</v>
      </c>
      <c r="J10" s="72">
        <f>D10/2</f>
        <v>124.30500000000001</v>
      </c>
      <c r="K10" s="42">
        <f>E10/2</f>
        <v>145.02250000000001</v>
      </c>
      <c r="L10" s="42">
        <f>E10/2</f>
        <v>145.02250000000001</v>
      </c>
      <c r="M10" s="42">
        <f>E10/2</f>
        <v>145.02250000000001</v>
      </c>
      <c r="N10" s="41"/>
    </row>
    <row r="11" spans="2:21" x14ac:dyDescent="0.2">
      <c r="B11" s="71"/>
      <c r="C11" s="77"/>
      <c r="D11" s="70"/>
      <c r="E11" s="69"/>
      <c r="G11" s="56"/>
      <c r="H11" s="55"/>
      <c r="I11" s="55"/>
      <c r="J11" s="76"/>
      <c r="K11" s="54"/>
      <c r="L11" s="54"/>
      <c r="M11" s="54"/>
      <c r="N11" s="41"/>
    </row>
    <row r="12" spans="2:21" x14ac:dyDescent="0.2">
      <c r="B12" s="75" t="s">
        <v>19</v>
      </c>
      <c r="C12" s="52"/>
      <c r="D12" s="52"/>
      <c r="E12" s="51"/>
      <c r="G12" s="50"/>
      <c r="H12" s="49"/>
      <c r="I12" s="49"/>
      <c r="J12" s="74"/>
      <c r="K12" s="48"/>
      <c r="L12" s="48"/>
      <c r="M12" s="48"/>
      <c r="N12" s="41"/>
    </row>
    <row r="13" spans="2:21" x14ac:dyDescent="0.2">
      <c r="B13" s="73" t="s">
        <v>18</v>
      </c>
      <c r="C13" s="46">
        <f>2171.12*0.25</f>
        <v>542.78</v>
      </c>
      <c r="D13" s="46">
        <f>2171.12*0.3</f>
        <v>651.3359999999999</v>
      </c>
      <c r="E13" s="45">
        <f>2171.12*0.35</f>
        <v>759.89199999999994</v>
      </c>
      <c r="G13" s="44">
        <f>C13/2</f>
        <v>271.39</v>
      </c>
      <c r="H13" s="43">
        <f>D13/2</f>
        <v>325.66799999999995</v>
      </c>
      <c r="I13" s="43">
        <f>D13/2</f>
        <v>325.66799999999995</v>
      </c>
      <c r="J13" s="72">
        <f>D13/2</f>
        <v>325.66799999999995</v>
      </c>
      <c r="K13" s="42">
        <f>E13/2</f>
        <v>379.94599999999997</v>
      </c>
      <c r="L13" s="42">
        <f>E13/2</f>
        <v>379.94599999999997</v>
      </c>
      <c r="M13" s="42">
        <f>E13/2</f>
        <v>379.94599999999997</v>
      </c>
      <c r="N13" s="41"/>
    </row>
    <row r="14" spans="2:21" x14ac:dyDescent="0.2">
      <c r="B14" s="71"/>
      <c r="C14" s="70"/>
      <c r="D14" s="70"/>
      <c r="E14" s="69"/>
      <c r="G14" s="68"/>
      <c r="H14" s="67"/>
      <c r="I14" s="67"/>
      <c r="J14" s="66"/>
      <c r="K14" s="65"/>
      <c r="L14" s="65"/>
      <c r="M14" s="65"/>
      <c r="N14" s="41"/>
    </row>
    <row r="15" spans="2:21" x14ac:dyDescent="0.2">
      <c r="B15" s="64"/>
      <c r="C15" s="63"/>
      <c r="D15" s="63"/>
      <c r="E15" s="62"/>
      <c r="G15" s="61"/>
      <c r="H15" s="41"/>
      <c r="I15" s="41"/>
      <c r="J15" s="41"/>
      <c r="K15" s="60"/>
      <c r="L15" s="60"/>
      <c r="M15" s="60"/>
      <c r="N15" s="41"/>
    </row>
    <row r="16" spans="2:21" x14ac:dyDescent="0.2">
      <c r="B16" s="53" t="s">
        <v>17</v>
      </c>
      <c r="C16" s="52"/>
      <c r="D16" s="52"/>
      <c r="E16" s="51"/>
      <c r="G16" s="50"/>
      <c r="H16" s="49"/>
      <c r="I16" s="49"/>
      <c r="J16" s="49"/>
      <c r="K16" s="48"/>
      <c r="L16" s="48"/>
      <c r="M16" s="48"/>
      <c r="N16" s="41"/>
    </row>
    <row r="17" spans="2:21" x14ac:dyDescent="0.2">
      <c r="B17" s="47" t="s">
        <v>16</v>
      </c>
      <c r="C17" s="46">
        <f>1010.01*0.25</f>
        <v>252.5025</v>
      </c>
      <c r="D17" s="46">
        <f>1010.01*0.3</f>
        <v>303.00299999999999</v>
      </c>
      <c r="E17" s="45">
        <f>1010.01*0.35</f>
        <v>353.50349999999997</v>
      </c>
      <c r="G17" s="44">
        <f>C17/2</f>
        <v>126.25125</v>
      </c>
      <c r="H17" s="43">
        <f>D17/2</f>
        <v>151.50149999999999</v>
      </c>
      <c r="I17" s="43">
        <f>D17/2</f>
        <v>151.50149999999999</v>
      </c>
      <c r="J17" s="43">
        <f>D17/2</f>
        <v>151.50149999999999</v>
      </c>
      <c r="K17" s="42">
        <f>E17/2</f>
        <v>176.75174999999999</v>
      </c>
      <c r="L17" s="42">
        <f>E17/2</f>
        <v>176.75174999999999</v>
      </c>
      <c r="M17" s="42">
        <f>E17/2</f>
        <v>176.75174999999999</v>
      </c>
      <c r="N17" s="41"/>
    </row>
    <row r="18" spans="2:21" x14ac:dyDescent="0.2">
      <c r="B18" s="59"/>
      <c r="C18" s="58"/>
      <c r="D18" s="58"/>
      <c r="E18" s="57"/>
      <c r="G18" s="56"/>
      <c r="H18" s="55"/>
      <c r="I18" s="55"/>
      <c r="J18" s="55"/>
      <c r="K18" s="54"/>
      <c r="L18" s="54"/>
      <c r="M18" s="54"/>
      <c r="N18" s="41"/>
    </row>
    <row r="19" spans="2:21" x14ac:dyDescent="0.2">
      <c r="B19" s="53" t="s">
        <v>15</v>
      </c>
      <c r="C19" s="52"/>
      <c r="D19" s="52"/>
      <c r="E19" s="51"/>
      <c r="G19" s="50"/>
      <c r="H19" s="49"/>
      <c r="I19" s="49"/>
      <c r="J19" s="49"/>
      <c r="K19" s="48"/>
      <c r="L19" s="48"/>
      <c r="M19" s="48"/>
      <c r="N19" s="41"/>
    </row>
    <row r="20" spans="2:21" x14ac:dyDescent="0.2">
      <c r="B20" s="47" t="s">
        <v>14</v>
      </c>
      <c r="C20" s="46">
        <f>2646.18*0.25</f>
        <v>661.54499999999996</v>
      </c>
      <c r="D20" s="46">
        <f>2646.18*0.3</f>
        <v>793.85399999999993</v>
      </c>
      <c r="E20" s="45">
        <f>2646.18*0.35</f>
        <v>926.1629999999999</v>
      </c>
      <c r="G20" s="44">
        <f>C20/2</f>
        <v>330.77249999999998</v>
      </c>
      <c r="H20" s="43">
        <f>D20/2</f>
        <v>396.92699999999996</v>
      </c>
      <c r="I20" s="43">
        <f>D20/2</f>
        <v>396.92699999999996</v>
      </c>
      <c r="J20" s="43">
        <f>D20/2</f>
        <v>396.92699999999996</v>
      </c>
      <c r="K20" s="42">
        <f>E20/2</f>
        <v>463.08149999999995</v>
      </c>
      <c r="L20" s="42">
        <f>E20/2</f>
        <v>463.08149999999995</v>
      </c>
      <c r="M20" s="42">
        <f>E20/2</f>
        <v>463.08149999999995</v>
      </c>
      <c r="N20" s="41"/>
    </row>
    <row r="21" spans="2:21" ht="13.5" thickBot="1" x14ac:dyDescent="0.25">
      <c r="B21" s="40"/>
      <c r="C21" s="39"/>
      <c r="D21" s="39"/>
      <c r="E21" s="38"/>
      <c r="G21" s="37"/>
      <c r="H21" s="36"/>
      <c r="I21" s="36"/>
      <c r="J21" s="36"/>
      <c r="K21" s="35"/>
      <c r="L21" s="35"/>
      <c r="M21" s="35"/>
    </row>
    <row r="22" spans="2:21" ht="13.5" thickBot="1" x14ac:dyDescent="0.25">
      <c r="C22" s="3"/>
      <c r="D22" s="3"/>
      <c r="E22" s="3"/>
    </row>
    <row r="23" spans="2:21" s="20" customFormat="1" ht="15" x14ac:dyDescent="0.25">
      <c r="B23" s="177" t="s">
        <v>13</v>
      </c>
      <c r="C23" s="178"/>
      <c r="D23" s="179"/>
      <c r="E23" s="34"/>
      <c r="G23" s="21"/>
      <c r="H23" s="21"/>
      <c r="I23" s="21"/>
      <c r="J23" s="21"/>
      <c r="K23" s="21"/>
      <c r="L23" s="21"/>
      <c r="M23" s="21"/>
      <c r="N23" s="21"/>
    </row>
    <row r="24" spans="2:21" ht="24" x14ac:dyDescent="0.2">
      <c r="B24" s="19" t="s">
        <v>12</v>
      </c>
      <c r="C24" s="23" t="s">
        <v>11</v>
      </c>
      <c r="D24" s="33" t="s">
        <v>10</v>
      </c>
      <c r="E24" s="3"/>
    </row>
    <row r="25" spans="2:21" s="20" customFormat="1" x14ac:dyDescent="0.2">
      <c r="B25" s="32" t="s">
        <v>9</v>
      </c>
      <c r="C25" s="31">
        <v>44.67</v>
      </c>
      <c r="D25" s="30">
        <f>C25/2</f>
        <v>22.335000000000001</v>
      </c>
      <c r="E25" s="3"/>
      <c r="G25" s="2"/>
      <c r="H25" s="2"/>
      <c r="I25" s="2"/>
      <c r="J25" s="2"/>
      <c r="K25" s="2"/>
      <c r="L25" s="2"/>
      <c r="M25" s="2"/>
      <c r="N25" s="2"/>
    </row>
    <row r="26" spans="2:21" s="20" customFormat="1" x14ac:dyDescent="0.2">
      <c r="B26" s="29"/>
      <c r="D26" s="28"/>
      <c r="G26" s="2"/>
      <c r="H26" s="2"/>
      <c r="I26" s="2"/>
      <c r="J26" s="2"/>
      <c r="K26" s="2"/>
      <c r="L26" s="2"/>
      <c r="M26" s="2"/>
      <c r="N26" s="2"/>
    </row>
    <row r="27" spans="2:21" s="20" customFormat="1" ht="13.5" thickBot="1" x14ac:dyDescent="0.25">
      <c r="B27" s="27" t="s">
        <v>8</v>
      </c>
      <c r="C27" s="26">
        <v>132.93</v>
      </c>
      <c r="D27" s="25">
        <f>C27/2</f>
        <v>66.465000000000003</v>
      </c>
      <c r="E27" s="3"/>
      <c r="G27" s="2"/>
      <c r="H27" s="2"/>
      <c r="I27" s="2"/>
      <c r="J27" s="2"/>
      <c r="K27" s="2"/>
      <c r="L27" s="2"/>
      <c r="M27" s="2"/>
      <c r="N27" s="2"/>
      <c r="P27" s="2"/>
      <c r="Q27" s="2"/>
      <c r="R27" s="2"/>
      <c r="S27" s="2"/>
    </row>
    <row r="28" spans="2:21" ht="13.5" thickBot="1" x14ac:dyDescent="0.25">
      <c r="E28" s="3"/>
      <c r="P28" s="2"/>
      <c r="Q28" s="2"/>
      <c r="R28" s="2"/>
      <c r="S28" s="2"/>
    </row>
    <row r="29" spans="2:21" s="20" customFormat="1" ht="15" x14ac:dyDescent="0.25">
      <c r="B29" s="180" t="s">
        <v>7</v>
      </c>
      <c r="C29" s="181"/>
      <c r="D29" s="182"/>
      <c r="H29" s="21"/>
      <c r="I29" s="21"/>
      <c r="J29" s="21"/>
      <c r="K29" s="21"/>
      <c r="L29" s="21"/>
      <c r="M29" s="21"/>
      <c r="N29" s="21"/>
      <c r="P29" s="21"/>
      <c r="Q29" s="21"/>
      <c r="R29" s="21"/>
      <c r="S29" s="21"/>
    </row>
    <row r="30" spans="2:21" s="20" customFormat="1" ht="24" x14ac:dyDescent="0.2">
      <c r="B30" s="24" t="s">
        <v>6</v>
      </c>
      <c r="C30" s="23" t="s">
        <v>5</v>
      </c>
      <c r="D30" s="22" t="s">
        <v>4</v>
      </c>
      <c r="E30" s="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2:21" x14ac:dyDescent="0.2">
      <c r="B31" s="19" t="s">
        <v>3</v>
      </c>
      <c r="C31" s="18">
        <v>4.6500000000000004</v>
      </c>
      <c r="D31" s="17">
        <v>1.1599999999999999</v>
      </c>
      <c r="E31" s="4"/>
      <c r="G31" s="1"/>
      <c r="H31" s="1"/>
      <c r="O31" s="2"/>
      <c r="P31" s="2"/>
      <c r="Q31" s="2"/>
      <c r="R31" s="2"/>
      <c r="S31" s="2"/>
      <c r="T31" s="2"/>
      <c r="U31" s="2"/>
    </row>
    <row r="32" spans="2:21" x14ac:dyDescent="0.2">
      <c r="B32" s="16" t="s">
        <v>2</v>
      </c>
      <c r="C32" s="15"/>
      <c r="D32" s="14"/>
      <c r="E32" s="4"/>
      <c r="G32" s="1"/>
      <c r="H32" s="1"/>
      <c r="O32" s="2"/>
      <c r="P32" s="2"/>
      <c r="Q32" s="2"/>
      <c r="R32" s="2"/>
      <c r="S32" s="2"/>
      <c r="T32" s="2"/>
      <c r="U32" s="2"/>
    </row>
    <row r="33" spans="2:21" x14ac:dyDescent="0.2">
      <c r="B33" s="13"/>
      <c r="C33" s="12"/>
      <c r="D33" s="11"/>
      <c r="E33" s="4"/>
      <c r="G33" s="1"/>
      <c r="H33" s="1"/>
      <c r="O33" s="2"/>
      <c r="P33" s="2"/>
      <c r="Q33" s="2"/>
      <c r="R33" s="2"/>
      <c r="S33" s="2"/>
      <c r="T33" s="2"/>
      <c r="U33" s="2"/>
    </row>
    <row r="34" spans="2:21" x14ac:dyDescent="0.2">
      <c r="B34" s="10" t="s">
        <v>64</v>
      </c>
      <c r="C34" s="9">
        <v>9.3000000000000007</v>
      </c>
      <c r="D34" s="8">
        <v>2.3199999999999998</v>
      </c>
      <c r="E34" s="4"/>
      <c r="G34" s="1"/>
      <c r="H34" s="1"/>
      <c r="O34" s="2"/>
      <c r="P34" s="2"/>
      <c r="Q34" s="2"/>
      <c r="R34" s="2"/>
      <c r="S34" s="2"/>
      <c r="T34" s="2"/>
      <c r="U34" s="2"/>
    </row>
    <row r="35" spans="2:21" ht="13.5" thickBot="1" x14ac:dyDescent="0.25">
      <c r="B35" s="7" t="s">
        <v>0</v>
      </c>
      <c r="C35" s="6"/>
      <c r="D35" s="5"/>
      <c r="E35" s="4"/>
      <c r="G35" s="1"/>
      <c r="H35" s="1"/>
      <c r="O35" s="2"/>
      <c r="P35" s="2"/>
      <c r="Q35" s="2"/>
      <c r="R35" s="2"/>
      <c r="S35" s="2"/>
      <c r="T35" s="2"/>
      <c r="U35" s="2"/>
    </row>
    <row r="36" spans="2:21" x14ac:dyDescent="0.2">
      <c r="C36" s="3"/>
      <c r="G36" s="1"/>
    </row>
  </sheetData>
  <mergeCells count="9">
    <mergeCell ref="P1:U1"/>
    <mergeCell ref="P2:U2"/>
    <mergeCell ref="P3:U3"/>
    <mergeCell ref="B29:D29"/>
    <mergeCell ref="B1:N1"/>
    <mergeCell ref="B2:N2"/>
    <mergeCell ref="B3:N3"/>
    <mergeCell ref="C6:E6"/>
    <mergeCell ref="B23:D23"/>
  </mergeCells>
  <printOptions horizontalCentered="1"/>
  <pageMargins left="0.7" right="0.7" top="0.75" bottom="0.75" header="0.3" footer="0.3"/>
  <pageSetup scale="89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F40"/>
  <sheetViews>
    <sheetView topLeftCell="A10" workbookViewId="0">
      <selection activeCell="D36" sqref="D36"/>
    </sheetView>
  </sheetViews>
  <sheetFormatPr defaultRowHeight="12.75" x14ac:dyDescent="0.2"/>
  <cols>
    <col min="1" max="1" width="19.28515625" style="1" customWidth="1"/>
    <col min="2" max="2" width="35.7109375" style="3" customWidth="1"/>
    <col min="3" max="3" width="14.7109375" style="1" customWidth="1"/>
    <col min="4" max="4" width="12.140625" style="1" customWidth="1"/>
    <col min="5" max="5" width="6.7109375" style="2" customWidth="1"/>
    <col min="6" max="16384" width="9.140625" style="1"/>
  </cols>
  <sheetData>
    <row r="1" spans="2:5" ht="18.75" customHeight="1" x14ac:dyDescent="0.3">
      <c r="C1" s="135"/>
      <c r="D1" s="132"/>
      <c r="E1" s="132"/>
    </row>
    <row r="2" spans="2:5" ht="15" customHeight="1" x14ac:dyDescent="0.3">
      <c r="B2" s="189" t="s">
        <v>57</v>
      </c>
      <c r="C2" s="189"/>
      <c r="D2" s="132"/>
      <c r="E2" s="133"/>
    </row>
    <row r="3" spans="2:5" ht="15" customHeight="1" x14ac:dyDescent="0.3">
      <c r="B3" s="189" t="s">
        <v>60</v>
      </c>
      <c r="C3" s="189"/>
      <c r="D3" s="132"/>
      <c r="E3" s="133"/>
    </row>
    <row r="4" spans="2:5" ht="15" customHeight="1" x14ac:dyDescent="0.3">
      <c r="B4" s="189" t="s">
        <v>61</v>
      </c>
      <c r="C4" s="189"/>
      <c r="D4" s="132"/>
      <c r="E4" s="133"/>
    </row>
    <row r="5" spans="2:5" s="104" customFormat="1" ht="15.75" customHeight="1" thickBot="1" x14ac:dyDescent="0.35">
      <c r="B5" s="144"/>
      <c r="C5" s="144"/>
      <c r="D5" s="132"/>
      <c r="E5" s="134"/>
    </row>
    <row r="6" spans="2:5" ht="21" x14ac:dyDescent="0.35">
      <c r="B6" s="147" t="s">
        <v>29</v>
      </c>
      <c r="C6" s="148"/>
      <c r="D6" s="97"/>
    </row>
    <row r="7" spans="2:5" ht="25.5" x14ac:dyDescent="0.25">
      <c r="B7" s="93" t="s">
        <v>54</v>
      </c>
      <c r="C7" s="146" t="s">
        <v>55</v>
      </c>
      <c r="D7" s="97"/>
      <c r="E7" s="79"/>
    </row>
    <row r="8" spans="2:5" ht="12.75" customHeight="1" x14ac:dyDescent="0.25">
      <c r="B8" s="88"/>
      <c r="C8" s="114"/>
      <c r="D8" s="97"/>
      <c r="E8" s="79"/>
    </row>
    <row r="9" spans="2:5" ht="15" x14ac:dyDescent="0.25">
      <c r="B9" s="75" t="s">
        <v>21</v>
      </c>
      <c r="C9" s="115"/>
      <c r="D9" s="97"/>
      <c r="E9" s="79"/>
    </row>
    <row r="10" spans="2:5" ht="15" x14ac:dyDescent="0.25">
      <c r="B10" s="143" t="s">
        <v>20</v>
      </c>
      <c r="C10" s="116">
        <f>828.7/2</f>
        <v>414.35</v>
      </c>
      <c r="D10" s="97"/>
      <c r="E10" s="41"/>
    </row>
    <row r="11" spans="2:5" ht="15" x14ac:dyDescent="0.25">
      <c r="B11" s="71"/>
      <c r="C11" s="117"/>
      <c r="D11" s="97"/>
      <c r="E11" s="41"/>
    </row>
    <row r="12" spans="2:5" ht="15" x14ac:dyDescent="0.25">
      <c r="B12" s="75" t="s">
        <v>19</v>
      </c>
      <c r="C12" s="115"/>
      <c r="D12" s="97"/>
      <c r="E12" s="41"/>
    </row>
    <row r="13" spans="2:5" ht="15" x14ac:dyDescent="0.25">
      <c r="B13" s="73" t="s">
        <v>18</v>
      </c>
      <c r="C13" s="116">
        <f>2171.12/2</f>
        <v>1085.56</v>
      </c>
      <c r="D13" s="97"/>
      <c r="E13" s="41"/>
    </row>
    <row r="14" spans="2:5" ht="15" x14ac:dyDescent="0.25">
      <c r="B14" s="71"/>
      <c r="C14" s="118"/>
      <c r="D14" s="97"/>
      <c r="E14" s="41"/>
    </row>
    <row r="15" spans="2:5" ht="15" x14ac:dyDescent="0.25">
      <c r="B15" s="64"/>
      <c r="C15" s="119"/>
      <c r="D15" s="97"/>
      <c r="E15" s="41"/>
    </row>
    <row r="16" spans="2:5" ht="15" x14ac:dyDescent="0.25">
      <c r="B16" s="53" t="s">
        <v>17</v>
      </c>
      <c r="C16" s="115"/>
      <c r="D16" s="97"/>
      <c r="E16" s="41"/>
    </row>
    <row r="17" spans="1:5" ht="15" x14ac:dyDescent="0.25">
      <c r="B17" s="138" t="s">
        <v>16</v>
      </c>
      <c r="C17" s="116">
        <f>1010.01/2</f>
        <v>505.005</v>
      </c>
      <c r="D17" s="97"/>
      <c r="E17" s="41"/>
    </row>
    <row r="18" spans="1:5" ht="15" x14ac:dyDescent="0.25">
      <c r="B18" s="59"/>
      <c r="C18" s="117"/>
      <c r="D18" s="97"/>
      <c r="E18" s="41"/>
    </row>
    <row r="19" spans="1:5" ht="15" x14ac:dyDescent="0.25">
      <c r="B19" s="53" t="s">
        <v>15</v>
      </c>
      <c r="C19" s="115"/>
      <c r="D19" s="97"/>
      <c r="E19" s="41"/>
    </row>
    <row r="20" spans="1:5" ht="15" x14ac:dyDescent="0.25">
      <c r="B20" s="138" t="s">
        <v>14</v>
      </c>
      <c r="C20" s="116">
        <f>2646.18/2</f>
        <v>1323.09</v>
      </c>
      <c r="D20" s="97"/>
      <c r="E20" s="41"/>
    </row>
    <row r="21" spans="1:5" ht="15.75" thickBot="1" x14ac:dyDescent="0.3">
      <c r="B21" s="40"/>
      <c r="C21" s="120"/>
      <c r="D21" s="97"/>
    </row>
    <row r="22" spans="1:5" ht="15.75" thickBot="1" x14ac:dyDescent="0.3">
      <c r="A22" s="97"/>
      <c r="B22" s="97"/>
      <c r="C22" s="97"/>
      <c r="D22" s="97"/>
    </row>
    <row r="23" spans="1:5" ht="23.25" customHeight="1" x14ac:dyDescent="0.2">
      <c r="B23" s="149" t="s">
        <v>56</v>
      </c>
      <c r="C23" s="101"/>
    </row>
    <row r="24" spans="1:5" ht="24" customHeight="1" x14ac:dyDescent="0.25">
      <c r="B24" s="150" t="s">
        <v>54</v>
      </c>
      <c r="C24" s="122" t="s">
        <v>50</v>
      </c>
      <c r="D24" s="97"/>
    </row>
    <row r="25" spans="1:5" ht="15" x14ac:dyDescent="0.25">
      <c r="B25" s="53" t="s">
        <v>44</v>
      </c>
      <c r="C25" s="115"/>
      <c r="D25" s="97"/>
    </row>
    <row r="26" spans="1:5" ht="15" x14ac:dyDescent="0.25">
      <c r="B26" s="138" t="s">
        <v>58</v>
      </c>
      <c r="C26" s="116">
        <v>44.67</v>
      </c>
      <c r="D26" s="97"/>
    </row>
    <row r="27" spans="1:5" ht="15" x14ac:dyDescent="0.25">
      <c r="B27" s="59"/>
      <c r="C27" s="117"/>
      <c r="D27" s="97"/>
    </row>
    <row r="28" spans="1:5" ht="15" x14ac:dyDescent="0.25">
      <c r="B28" s="53" t="s">
        <v>46</v>
      </c>
      <c r="C28" s="115"/>
      <c r="D28" s="97"/>
    </row>
    <row r="29" spans="1:5" x14ac:dyDescent="0.2">
      <c r="B29" s="138" t="s">
        <v>59</v>
      </c>
      <c r="C29" s="116">
        <v>132.93</v>
      </c>
      <c r="D29" s="63"/>
    </row>
    <row r="30" spans="1:5" ht="13.5" thickBot="1" x14ac:dyDescent="0.25">
      <c r="B30" s="40"/>
      <c r="C30" s="120"/>
      <c r="D30" s="3"/>
    </row>
    <row r="31" spans="1:5" s="20" customFormat="1" x14ac:dyDescent="0.25"/>
    <row r="32" spans="1:5" x14ac:dyDescent="0.2">
      <c r="D32" s="2"/>
      <c r="E32" s="1"/>
    </row>
    <row r="33" spans="1:6" s="20" customFormat="1" ht="24" customHeight="1" thickBot="1" x14ac:dyDescent="0.25">
      <c r="A33" s="1"/>
      <c r="B33" s="3"/>
      <c r="C33" s="1"/>
      <c r="D33" s="2"/>
    </row>
    <row r="34" spans="1:6" s="20" customFormat="1" ht="15.75" x14ac:dyDescent="0.2">
      <c r="A34" s="1"/>
      <c r="B34" s="149" t="s">
        <v>43</v>
      </c>
      <c r="C34" s="136"/>
      <c r="D34" s="2"/>
    </row>
    <row r="35" spans="1:6" s="20" customFormat="1" ht="21" customHeight="1" x14ac:dyDescent="0.2">
      <c r="A35" s="1"/>
      <c r="B35" s="150" t="s">
        <v>54</v>
      </c>
      <c r="C35" s="22" t="s">
        <v>48</v>
      </c>
      <c r="D35" s="2"/>
      <c r="E35" s="21"/>
    </row>
    <row r="36" spans="1:6" ht="18" customHeight="1" x14ac:dyDescent="0.2">
      <c r="B36" s="140" t="s">
        <v>51</v>
      </c>
      <c r="C36" s="22"/>
      <c r="D36" s="2"/>
    </row>
    <row r="37" spans="1:6" ht="15" customHeight="1" x14ac:dyDescent="0.2">
      <c r="B37" s="137" t="s">
        <v>49</v>
      </c>
      <c r="C37" s="141">
        <v>1.1599999999999999</v>
      </c>
      <c r="D37" s="2"/>
    </row>
    <row r="38" spans="1:6" ht="13.5" thickBot="1" x14ac:dyDescent="0.25">
      <c r="B38" s="139" t="s">
        <v>52</v>
      </c>
      <c r="C38" s="142"/>
      <c r="D38" s="2"/>
    </row>
    <row r="39" spans="1:6" x14ac:dyDescent="0.2">
      <c r="D39" s="2"/>
      <c r="F39" s="2"/>
    </row>
    <row r="40" spans="1:6" x14ac:dyDescent="0.2">
      <c r="D40" s="2"/>
    </row>
  </sheetData>
  <mergeCells count="3">
    <mergeCell ref="B2:C2"/>
    <mergeCell ref="B3:C3"/>
    <mergeCell ref="B4:C4"/>
  </mergeCells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8"/>
  <sheetViews>
    <sheetView topLeftCell="A7" workbookViewId="0">
      <selection activeCell="B1" sqref="B1:M3"/>
    </sheetView>
  </sheetViews>
  <sheetFormatPr defaultRowHeight="12.75" x14ac:dyDescent="0.2"/>
  <cols>
    <col min="1" max="1" width="7.42578125" style="1" customWidth="1"/>
    <col min="2" max="2" width="23.5703125" style="3" customWidth="1"/>
    <col min="3" max="3" width="13" style="1" customWidth="1"/>
    <col min="4" max="4" width="12.140625" style="1" customWidth="1"/>
    <col min="5" max="5" width="13" style="1" customWidth="1"/>
    <col min="6" max="6" width="1.42578125" style="1" customWidth="1"/>
    <col min="7" max="7" width="10" style="2" bestFit="1" customWidth="1"/>
    <col min="8" max="12" width="9.42578125" style="2" customWidth="1"/>
    <col min="13" max="13" width="6.7109375" style="2" customWidth="1"/>
    <col min="14" max="14" width="13.28515625" style="1" customWidth="1"/>
    <col min="15" max="16384" width="9.140625" style="1"/>
  </cols>
  <sheetData>
    <row r="1" spans="2:14" ht="18.75" customHeight="1" x14ac:dyDescent="0.3">
      <c r="B1" s="183" t="s">
        <v>36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4" ht="15" customHeight="1" x14ac:dyDescent="0.25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2:14" s="104" customFormat="1" ht="15.75" customHeight="1" thickBot="1" x14ac:dyDescent="0.3">
      <c r="B3" s="186" t="s">
        <v>34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2:14" x14ac:dyDescent="0.2">
      <c r="B4" s="103"/>
      <c r="C4" s="102"/>
      <c r="D4" s="102"/>
      <c r="E4" s="101"/>
      <c r="G4" s="100" t="s">
        <v>33</v>
      </c>
      <c r="H4" s="100" t="s">
        <v>33</v>
      </c>
      <c r="I4" s="99" t="s">
        <v>32</v>
      </c>
      <c r="J4" s="99" t="s">
        <v>31</v>
      </c>
      <c r="K4" s="109" t="s">
        <v>31</v>
      </c>
      <c r="L4" s="105" t="s">
        <v>30</v>
      </c>
      <c r="N4" s="121" t="s">
        <v>38</v>
      </c>
    </row>
    <row r="5" spans="2:14" ht="21" x14ac:dyDescent="0.35">
      <c r="B5" s="98" t="s">
        <v>29</v>
      </c>
      <c r="C5" s="97"/>
      <c r="D5" s="97"/>
      <c r="E5" s="96"/>
      <c r="G5" s="95" t="s">
        <v>37</v>
      </c>
      <c r="H5" s="95" t="s">
        <v>27</v>
      </c>
      <c r="I5" s="95" t="s">
        <v>28</v>
      </c>
      <c r="J5" s="95" t="s">
        <v>27</v>
      </c>
      <c r="K5" s="110" t="s">
        <v>27</v>
      </c>
      <c r="L5" s="106" t="s">
        <v>27</v>
      </c>
      <c r="N5" s="112"/>
    </row>
    <row r="6" spans="2:14" ht="15" x14ac:dyDescent="0.25">
      <c r="B6" s="64"/>
      <c r="C6" s="187" t="s">
        <v>26</v>
      </c>
      <c r="D6" s="187"/>
      <c r="E6" s="188"/>
      <c r="G6" s="94">
        <v>42552</v>
      </c>
      <c r="H6" s="94">
        <v>42552</v>
      </c>
      <c r="I6" s="94">
        <v>41456</v>
      </c>
      <c r="J6" s="94">
        <v>42278</v>
      </c>
      <c r="K6" s="111">
        <v>44378</v>
      </c>
      <c r="L6" s="107">
        <v>41820</v>
      </c>
      <c r="N6" s="113"/>
    </row>
    <row r="7" spans="2:14" ht="24" x14ac:dyDescent="0.2">
      <c r="B7" s="93" t="s">
        <v>25</v>
      </c>
      <c r="C7" s="92">
        <v>0.25</v>
      </c>
      <c r="D7" s="92">
        <v>0.3</v>
      </c>
      <c r="E7" s="91">
        <v>0.35</v>
      </c>
      <c r="G7" s="90" t="s">
        <v>24</v>
      </c>
      <c r="H7" s="89" t="s">
        <v>23</v>
      </c>
      <c r="I7" s="89" t="s">
        <v>23</v>
      </c>
      <c r="J7" s="89" t="s">
        <v>23</v>
      </c>
      <c r="K7" s="108" t="s">
        <v>22</v>
      </c>
      <c r="L7" s="108" t="s">
        <v>22</v>
      </c>
      <c r="M7" s="79"/>
      <c r="N7" s="123" t="s">
        <v>39</v>
      </c>
    </row>
    <row r="8" spans="2:14" ht="12.75" customHeight="1" x14ac:dyDescent="0.2">
      <c r="B8" s="88"/>
      <c r="C8" s="87"/>
      <c r="D8" s="87"/>
      <c r="E8" s="86"/>
      <c r="G8" s="85"/>
      <c r="H8" s="84"/>
      <c r="I8" s="84"/>
      <c r="J8" s="84"/>
      <c r="K8" s="83"/>
      <c r="L8" s="83"/>
      <c r="M8" s="79"/>
      <c r="N8" s="114"/>
    </row>
    <row r="9" spans="2:14" x14ac:dyDescent="0.2">
      <c r="B9" s="75" t="s">
        <v>21</v>
      </c>
      <c r="C9" s="82"/>
      <c r="D9" s="81"/>
      <c r="E9" s="80"/>
      <c r="G9" s="50"/>
      <c r="H9" s="49"/>
      <c r="I9" s="49"/>
      <c r="J9" s="74"/>
      <c r="K9" s="48"/>
      <c r="L9" s="48"/>
      <c r="M9" s="79"/>
      <c r="N9" s="115"/>
    </row>
    <row r="10" spans="2:14" x14ac:dyDescent="0.2">
      <c r="B10" s="73" t="s">
        <v>20</v>
      </c>
      <c r="C10" s="78">
        <f>828.7*0.25</f>
        <v>207.17500000000001</v>
      </c>
      <c r="D10" s="46">
        <f>828.7*0.3</f>
        <v>248.61</v>
      </c>
      <c r="E10" s="45">
        <f>828.7*0.35</f>
        <v>290.04500000000002</v>
      </c>
      <c r="G10" s="44">
        <f>C10/2</f>
        <v>103.58750000000001</v>
      </c>
      <c r="H10" s="43">
        <f>D10/2</f>
        <v>124.30500000000001</v>
      </c>
      <c r="I10" s="43">
        <f>D10/2</f>
        <v>124.30500000000001</v>
      </c>
      <c r="J10" s="72">
        <f>D10/2</f>
        <v>124.30500000000001</v>
      </c>
      <c r="K10" s="42">
        <f>E10/2</f>
        <v>145.02250000000001</v>
      </c>
      <c r="L10" s="42">
        <f>E10/2</f>
        <v>145.02250000000001</v>
      </c>
      <c r="M10" s="41"/>
      <c r="N10" s="116">
        <f>828.7/2</f>
        <v>414.35</v>
      </c>
    </row>
    <row r="11" spans="2:14" x14ac:dyDescent="0.2">
      <c r="B11" s="71"/>
      <c r="C11" s="77"/>
      <c r="D11" s="70"/>
      <c r="E11" s="69"/>
      <c r="G11" s="56"/>
      <c r="H11" s="55"/>
      <c r="I11" s="55"/>
      <c r="J11" s="76"/>
      <c r="K11" s="54"/>
      <c r="L11" s="54"/>
      <c r="M11" s="41"/>
      <c r="N11" s="117"/>
    </row>
    <row r="12" spans="2:14" x14ac:dyDescent="0.2">
      <c r="B12" s="75" t="s">
        <v>19</v>
      </c>
      <c r="C12" s="52"/>
      <c r="D12" s="52"/>
      <c r="E12" s="51"/>
      <c r="G12" s="50"/>
      <c r="H12" s="49"/>
      <c r="I12" s="49"/>
      <c r="J12" s="74"/>
      <c r="K12" s="48"/>
      <c r="L12" s="48"/>
      <c r="M12" s="41"/>
      <c r="N12" s="115"/>
    </row>
    <row r="13" spans="2:14" x14ac:dyDescent="0.2">
      <c r="B13" s="73" t="s">
        <v>18</v>
      </c>
      <c r="C13" s="46">
        <f>2171.12*0.25</f>
        <v>542.78</v>
      </c>
      <c r="D13" s="46">
        <f>2171.12*0.3</f>
        <v>651.3359999999999</v>
      </c>
      <c r="E13" s="45">
        <f>2171.12*0.35</f>
        <v>759.89199999999994</v>
      </c>
      <c r="G13" s="44">
        <f>C13/2</f>
        <v>271.39</v>
      </c>
      <c r="H13" s="43">
        <f>D13/2</f>
        <v>325.66799999999995</v>
      </c>
      <c r="I13" s="43">
        <f>D13/2</f>
        <v>325.66799999999995</v>
      </c>
      <c r="J13" s="72">
        <f>D13/2</f>
        <v>325.66799999999995</v>
      </c>
      <c r="K13" s="42">
        <f>E13/2</f>
        <v>379.94599999999997</v>
      </c>
      <c r="L13" s="42">
        <f>E13/2</f>
        <v>379.94599999999997</v>
      </c>
      <c r="M13" s="41"/>
      <c r="N13" s="116">
        <f>2171.12/2</f>
        <v>1085.56</v>
      </c>
    </row>
    <row r="14" spans="2:14" x14ac:dyDescent="0.2">
      <c r="B14" s="71"/>
      <c r="C14" s="70"/>
      <c r="D14" s="70"/>
      <c r="E14" s="69"/>
      <c r="G14" s="68"/>
      <c r="H14" s="67"/>
      <c r="I14" s="67"/>
      <c r="J14" s="66"/>
      <c r="K14" s="65"/>
      <c r="L14" s="65"/>
      <c r="M14" s="41"/>
      <c r="N14" s="118"/>
    </row>
    <row r="15" spans="2:14" x14ac:dyDescent="0.2">
      <c r="B15" s="64"/>
      <c r="C15" s="63"/>
      <c r="D15" s="63"/>
      <c r="E15" s="62"/>
      <c r="G15" s="61"/>
      <c r="H15" s="41"/>
      <c r="I15" s="41"/>
      <c r="J15" s="41"/>
      <c r="K15" s="60"/>
      <c r="L15" s="60"/>
      <c r="M15" s="41"/>
      <c r="N15" s="119"/>
    </row>
    <row r="16" spans="2:14" x14ac:dyDescent="0.2">
      <c r="B16" s="53" t="s">
        <v>17</v>
      </c>
      <c r="C16" s="52"/>
      <c r="D16" s="52"/>
      <c r="E16" s="51"/>
      <c r="G16" s="50"/>
      <c r="H16" s="49"/>
      <c r="I16" s="49"/>
      <c r="J16" s="49"/>
      <c r="K16" s="48"/>
      <c r="L16" s="48"/>
      <c r="M16" s="41"/>
      <c r="N16" s="115"/>
    </row>
    <row r="17" spans="2:15" x14ac:dyDescent="0.2">
      <c r="B17" s="47" t="s">
        <v>16</v>
      </c>
      <c r="C17" s="46">
        <f>1010.01*0.25</f>
        <v>252.5025</v>
      </c>
      <c r="D17" s="46">
        <f>1010.01*0.3</f>
        <v>303.00299999999999</v>
      </c>
      <c r="E17" s="45">
        <f>1010.01*0.35</f>
        <v>353.50349999999997</v>
      </c>
      <c r="G17" s="44">
        <f>C17/2</f>
        <v>126.25125</v>
      </c>
      <c r="H17" s="43">
        <f>D17/2</f>
        <v>151.50149999999999</v>
      </c>
      <c r="I17" s="43">
        <f>D17/2</f>
        <v>151.50149999999999</v>
      </c>
      <c r="J17" s="43">
        <f>D17/2</f>
        <v>151.50149999999999</v>
      </c>
      <c r="K17" s="42">
        <f>E17/2</f>
        <v>176.75174999999999</v>
      </c>
      <c r="L17" s="42">
        <f>E17/2</f>
        <v>176.75174999999999</v>
      </c>
      <c r="M17" s="41"/>
      <c r="N17" s="116">
        <f>1010.01/2</f>
        <v>505.005</v>
      </c>
    </row>
    <row r="18" spans="2:15" x14ac:dyDescent="0.2">
      <c r="B18" s="59"/>
      <c r="C18" s="58"/>
      <c r="D18" s="58"/>
      <c r="E18" s="57"/>
      <c r="G18" s="56"/>
      <c r="H18" s="55"/>
      <c r="I18" s="55"/>
      <c r="J18" s="55"/>
      <c r="K18" s="54"/>
      <c r="L18" s="54"/>
      <c r="M18" s="41"/>
      <c r="N18" s="117"/>
    </row>
    <row r="19" spans="2:15" x14ac:dyDescent="0.2">
      <c r="B19" s="53" t="s">
        <v>15</v>
      </c>
      <c r="C19" s="52"/>
      <c r="D19" s="52"/>
      <c r="E19" s="51"/>
      <c r="G19" s="50"/>
      <c r="H19" s="49"/>
      <c r="I19" s="49"/>
      <c r="J19" s="49"/>
      <c r="K19" s="48"/>
      <c r="L19" s="48"/>
      <c r="M19" s="41"/>
      <c r="N19" s="115"/>
    </row>
    <row r="20" spans="2:15" x14ac:dyDescent="0.2">
      <c r="B20" s="47" t="s">
        <v>14</v>
      </c>
      <c r="C20" s="46">
        <f>2646.18*0.25</f>
        <v>661.54499999999996</v>
      </c>
      <c r="D20" s="46">
        <f>2646.18*0.3</f>
        <v>793.85399999999993</v>
      </c>
      <c r="E20" s="45">
        <f>2646.18*0.35</f>
        <v>926.1629999999999</v>
      </c>
      <c r="G20" s="44">
        <f>C20/2</f>
        <v>330.77249999999998</v>
      </c>
      <c r="H20" s="43">
        <f>D20/2</f>
        <v>396.92699999999996</v>
      </c>
      <c r="I20" s="43">
        <f>D20/2</f>
        <v>396.92699999999996</v>
      </c>
      <c r="J20" s="43">
        <f>D20/2</f>
        <v>396.92699999999996</v>
      </c>
      <c r="K20" s="42">
        <f>E20/2</f>
        <v>463.08149999999995</v>
      </c>
      <c r="L20" s="42">
        <f>E20/2</f>
        <v>463.08149999999995</v>
      </c>
      <c r="M20" s="41"/>
      <c r="N20" s="116">
        <f>2646.18/2</f>
        <v>1323.09</v>
      </c>
    </row>
    <row r="21" spans="2:15" ht="13.5" thickBot="1" x14ac:dyDescent="0.25">
      <c r="B21" s="40"/>
      <c r="C21" s="39"/>
      <c r="D21" s="39"/>
      <c r="E21" s="38"/>
      <c r="G21" s="37"/>
      <c r="H21" s="36"/>
      <c r="I21" s="36"/>
      <c r="J21" s="36"/>
      <c r="K21" s="35"/>
      <c r="L21" s="35"/>
      <c r="N21" s="120"/>
    </row>
    <row r="22" spans="2:15" ht="13.5" thickBot="1" x14ac:dyDescent="0.25">
      <c r="C22" s="3"/>
      <c r="D22" s="3"/>
      <c r="E22" s="3"/>
      <c r="N22" s="2"/>
    </row>
    <row r="23" spans="2:15" s="20" customFormat="1" ht="15.75" thickBot="1" x14ac:dyDescent="0.3">
      <c r="B23" s="177" t="s">
        <v>13</v>
      </c>
      <c r="C23" s="178"/>
      <c r="D23" s="179"/>
      <c r="E23" s="34"/>
      <c r="G23" s="21"/>
      <c r="H23" s="21"/>
      <c r="I23" s="21"/>
      <c r="J23" s="21"/>
      <c r="K23" s="21"/>
      <c r="L23" s="21"/>
      <c r="M23" s="21"/>
      <c r="N23" s="124" t="s">
        <v>40</v>
      </c>
    </row>
    <row r="24" spans="2:15" ht="24" x14ac:dyDescent="0.2">
      <c r="B24" s="19" t="s">
        <v>12</v>
      </c>
      <c r="C24" s="23" t="s">
        <v>11</v>
      </c>
      <c r="D24" s="33" t="s">
        <v>10</v>
      </c>
      <c r="E24" s="3"/>
      <c r="N24" s="125" t="s">
        <v>11</v>
      </c>
    </row>
    <row r="25" spans="2:15" s="20" customFormat="1" x14ac:dyDescent="0.2">
      <c r="B25" s="32" t="s">
        <v>9</v>
      </c>
      <c r="C25" s="31">
        <v>46.97</v>
      </c>
      <c r="D25" s="30">
        <f>C25/2</f>
        <v>23.484999999999999</v>
      </c>
      <c r="E25" s="3"/>
      <c r="G25" s="2"/>
      <c r="H25" s="2"/>
      <c r="I25" s="2"/>
      <c r="J25" s="2"/>
      <c r="K25" s="2"/>
      <c r="L25" s="2"/>
      <c r="M25" s="2"/>
      <c r="N25" s="126">
        <v>46.97</v>
      </c>
    </row>
    <row r="26" spans="2:15" s="20" customFormat="1" x14ac:dyDescent="0.2">
      <c r="B26" s="29"/>
      <c r="D26" s="28"/>
      <c r="G26" s="2"/>
      <c r="H26" s="2"/>
      <c r="I26" s="2"/>
      <c r="J26" s="2"/>
      <c r="K26" s="2"/>
      <c r="L26" s="2"/>
      <c r="M26" s="2"/>
      <c r="N26" s="127"/>
    </row>
    <row r="27" spans="2:15" s="20" customFormat="1" ht="13.5" thickBot="1" x14ac:dyDescent="0.25">
      <c r="B27" s="27" t="s">
        <v>8</v>
      </c>
      <c r="C27" s="26">
        <v>139.78</v>
      </c>
      <c r="D27" s="25">
        <f>C27/2</f>
        <v>69.89</v>
      </c>
      <c r="E27" s="3"/>
      <c r="G27" s="2"/>
      <c r="H27" s="2"/>
      <c r="I27" s="2"/>
      <c r="J27" s="2"/>
      <c r="K27" s="2"/>
      <c r="L27" s="2"/>
      <c r="M27" s="2"/>
      <c r="N27" s="128">
        <v>139.78</v>
      </c>
    </row>
    <row r="28" spans="2:15" ht="13.5" thickBot="1" x14ac:dyDescent="0.25">
      <c r="E28" s="3"/>
    </row>
    <row r="29" spans="2:15" s="20" customFormat="1" ht="15" x14ac:dyDescent="0.25">
      <c r="B29" s="180" t="s">
        <v>7</v>
      </c>
      <c r="C29" s="181"/>
      <c r="D29" s="182"/>
      <c r="H29" s="21"/>
      <c r="I29" s="21"/>
      <c r="J29" s="21"/>
      <c r="K29" s="21"/>
      <c r="L29" s="21"/>
      <c r="M29" s="21"/>
      <c r="N29" s="21"/>
    </row>
    <row r="30" spans="2:15" s="20" customFormat="1" ht="24" x14ac:dyDescent="0.2">
      <c r="B30" s="24" t="s">
        <v>6</v>
      </c>
      <c r="C30" s="23" t="s">
        <v>5</v>
      </c>
      <c r="D30" s="22" t="s">
        <v>4</v>
      </c>
      <c r="E30" s="4"/>
      <c r="I30" s="21"/>
      <c r="J30" s="21"/>
      <c r="K30" s="21"/>
      <c r="L30" s="21"/>
      <c r="M30" s="21"/>
      <c r="N30" s="21"/>
      <c r="O30" s="21"/>
    </row>
    <row r="31" spans="2:15" x14ac:dyDescent="0.2">
      <c r="B31" s="19" t="s">
        <v>3</v>
      </c>
      <c r="C31" s="18">
        <v>4.6500000000000004</v>
      </c>
      <c r="D31" s="17">
        <v>1.1599999999999999</v>
      </c>
      <c r="E31" s="4"/>
      <c r="G31" s="1"/>
      <c r="H31" s="1"/>
      <c r="N31" s="2"/>
      <c r="O31" s="2"/>
    </row>
    <row r="32" spans="2:15" x14ac:dyDescent="0.2">
      <c r="B32" s="16" t="s">
        <v>2</v>
      </c>
      <c r="C32" s="15"/>
      <c r="D32" s="14"/>
      <c r="E32" s="4"/>
      <c r="G32" s="1"/>
      <c r="H32" s="1"/>
      <c r="N32" s="2"/>
      <c r="O32" s="2"/>
    </row>
    <row r="33" spans="2:15" x14ac:dyDescent="0.2">
      <c r="B33" s="13"/>
      <c r="C33" s="12"/>
      <c r="D33" s="11"/>
      <c r="E33" s="4"/>
      <c r="G33" s="1"/>
      <c r="H33" s="1"/>
      <c r="N33" s="2"/>
      <c r="O33" s="2"/>
    </row>
    <row r="34" spans="2:15" x14ac:dyDescent="0.2">
      <c r="B34" s="10" t="s">
        <v>1</v>
      </c>
      <c r="C34" s="9">
        <v>9.3000000000000007</v>
      </c>
      <c r="D34" s="8">
        <v>2.3199999999999998</v>
      </c>
      <c r="E34" s="4"/>
      <c r="G34" s="1"/>
      <c r="H34" s="1"/>
      <c r="N34" s="2"/>
      <c r="O34" s="2"/>
    </row>
    <row r="35" spans="2:15" ht="13.5" thickBot="1" x14ac:dyDescent="0.25">
      <c r="B35" s="7" t="s">
        <v>0</v>
      </c>
      <c r="C35" s="6"/>
      <c r="D35" s="5"/>
      <c r="E35" s="4"/>
      <c r="G35" s="1"/>
      <c r="H35" s="1"/>
      <c r="N35" s="2"/>
      <c r="O35" s="2"/>
    </row>
    <row r="36" spans="2:15" ht="13.5" thickBot="1" x14ac:dyDescent="0.25">
      <c r="C36" s="3"/>
      <c r="G36" s="1"/>
      <c r="N36" s="2"/>
    </row>
    <row r="37" spans="2:15" x14ac:dyDescent="0.2">
      <c r="B37" s="129" t="s">
        <v>42</v>
      </c>
      <c r="C37" s="130">
        <v>2.3199999999999998</v>
      </c>
      <c r="D37" s="131">
        <v>1.1599999999999999</v>
      </c>
    </row>
    <row r="38" spans="2:15" ht="13.5" thickBot="1" x14ac:dyDescent="0.25">
      <c r="B38" s="7" t="s">
        <v>41</v>
      </c>
      <c r="C38" s="6"/>
      <c r="D38" s="5"/>
    </row>
  </sheetData>
  <mergeCells count="6">
    <mergeCell ref="B3:M3"/>
    <mergeCell ref="B2:M2"/>
    <mergeCell ref="B1:M1"/>
    <mergeCell ref="B29:D29"/>
    <mergeCell ref="C6:E6"/>
    <mergeCell ref="B23:D23"/>
  </mergeCells>
  <printOptions horizontalCentered="1"/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M12"/>
  <sheetViews>
    <sheetView workbookViewId="0">
      <selection activeCell="G14" sqref="G14"/>
    </sheetView>
  </sheetViews>
  <sheetFormatPr defaultRowHeight="15" x14ac:dyDescent="0.25"/>
  <cols>
    <col min="2" max="2" width="23.5703125" customWidth="1"/>
    <col min="3" max="3" width="16" customWidth="1"/>
    <col min="4" max="4" width="15" customWidth="1"/>
  </cols>
  <sheetData>
    <row r="3" spans="2:13" ht="18.75" x14ac:dyDescent="0.3">
      <c r="B3" s="189" t="s">
        <v>36</v>
      </c>
      <c r="C3" s="189"/>
      <c r="D3" s="189"/>
      <c r="E3" s="132"/>
      <c r="F3" s="132"/>
      <c r="G3" s="132"/>
      <c r="H3" s="132"/>
      <c r="I3" s="132"/>
      <c r="J3" s="132"/>
      <c r="K3" s="132"/>
      <c r="L3" s="132"/>
      <c r="M3" s="132"/>
    </row>
    <row r="4" spans="2:13" x14ac:dyDescent="0.25">
      <c r="B4" s="184" t="s">
        <v>35</v>
      </c>
      <c r="C4" s="184"/>
      <c r="D4" s="184"/>
      <c r="E4" s="133"/>
      <c r="F4" s="133"/>
      <c r="G4" s="133"/>
      <c r="H4" s="133"/>
      <c r="I4" s="133"/>
      <c r="J4" s="133"/>
      <c r="K4" s="133"/>
      <c r="L4" s="133"/>
      <c r="M4" s="133"/>
    </row>
    <row r="5" spans="2:13" x14ac:dyDescent="0.25">
      <c r="B5" s="186" t="s">
        <v>34</v>
      </c>
      <c r="C5" s="186"/>
      <c r="D5" s="186"/>
      <c r="E5" s="134"/>
      <c r="F5" s="134"/>
      <c r="G5" s="134"/>
      <c r="H5" s="134"/>
      <c r="I5" s="134"/>
      <c r="J5" s="134"/>
      <c r="K5" s="134"/>
      <c r="L5" s="134"/>
      <c r="M5" s="134"/>
    </row>
    <row r="6" spans="2:13" ht="15.75" thickBot="1" x14ac:dyDescent="0.3">
      <c r="B6" s="3"/>
      <c r="C6" s="3"/>
      <c r="D6" s="3"/>
    </row>
    <row r="7" spans="2:13" x14ac:dyDescent="0.25">
      <c r="B7" s="177" t="s">
        <v>13</v>
      </c>
      <c r="C7" s="178"/>
      <c r="D7" s="179"/>
    </row>
    <row r="8" spans="2:13" ht="24" x14ac:dyDescent="0.25">
      <c r="B8" s="19" t="s">
        <v>12</v>
      </c>
      <c r="C8" s="23" t="s">
        <v>11</v>
      </c>
      <c r="D8" s="33" t="s">
        <v>10</v>
      </c>
    </row>
    <row r="9" spans="2:13" x14ac:dyDescent="0.25">
      <c r="B9" s="32" t="s">
        <v>9</v>
      </c>
      <c r="C9" s="31">
        <v>46.97</v>
      </c>
      <c r="D9" s="30">
        <f>C9/2</f>
        <v>23.484999999999999</v>
      </c>
    </row>
    <row r="10" spans="2:13" x14ac:dyDescent="0.25">
      <c r="B10" s="29"/>
      <c r="C10" s="20"/>
      <c r="D10" s="28"/>
    </row>
    <row r="11" spans="2:13" ht="15.75" thickBot="1" x14ac:dyDescent="0.3">
      <c r="B11" s="27" t="s">
        <v>8</v>
      </c>
      <c r="C11" s="26">
        <v>139.78</v>
      </c>
      <c r="D11" s="25">
        <f>C11/2</f>
        <v>69.89</v>
      </c>
    </row>
    <row r="12" spans="2:13" x14ac:dyDescent="0.25">
      <c r="B12" s="3"/>
      <c r="C12" s="1"/>
      <c r="D12" s="1"/>
    </row>
  </sheetData>
  <mergeCells count="4">
    <mergeCell ref="B7:D7"/>
    <mergeCell ref="B3:D3"/>
    <mergeCell ref="B4:D4"/>
    <mergeCell ref="B5:D5"/>
  </mergeCells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workbookViewId="0">
      <selection activeCell="B30" sqref="B30:C35"/>
    </sheetView>
  </sheetViews>
  <sheetFormatPr defaultRowHeight="12.75" x14ac:dyDescent="0.2"/>
  <cols>
    <col min="1" max="1" width="7.42578125" style="1" customWidth="1"/>
    <col min="2" max="2" width="35.85546875" style="3" customWidth="1"/>
    <col min="3" max="3" width="13.5703125" style="1" customWidth="1"/>
    <col min="4" max="4" width="12.140625" style="1" customWidth="1"/>
    <col min="5" max="5" width="6.7109375" style="2" customWidth="1"/>
    <col min="6" max="16384" width="9.140625" style="1"/>
  </cols>
  <sheetData>
    <row r="1" spans="2:5" ht="18.75" customHeight="1" x14ac:dyDescent="0.3">
      <c r="C1" s="135"/>
      <c r="D1" s="132"/>
      <c r="E1" s="132"/>
    </row>
    <row r="2" spans="2:5" ht="15" customHeight="1" x14ac:dyDescent="0.3">
      <c r="B2" s="145" t="s">
        <v>53</v>
      </c>
      <c r="C2" s="135"/>
      <c r="D2" s="132"/>
      <c r="E2" s="133"/>
    </row>
    <row r="3" spans="2:5" s="104" customFormat="1" ht="15.75" customHeight="1" thickBot="1" x14ac:dyDescent="0.35">
      <c r="B3" s="144"/>
      <c r="C3" s="144"/>
      <c r="D3" s="132"/>
      <c r="E3" s="134"/>
    </row>
    <row r="4" spans="2:5" ht="21" x14ac:dyDescent="0.35">
      <c r="B4" s="147" t="s">
        <v>29</v>
      </c>
      <c r="C4" s="148"/>
      <c r="D4" s="97"/>
    </row>
    <row r="5" spans="2:5" ht="25.5" x14ac:dyDescent="0.25">
      <c r="B5" s="93" t="s">
        <v>54</v>
      </c>
      <c r="C5" s="146" t="s">
        <v>55</v>
      </c>
      <c r="D5" s="97"/>
      <c r="E5" s="79"/>
    </row>
    <row r="6" spans="2:5" ht="12.75" customHeight="1" x14ac:dyDescent="0.25">
      <c r="B6" s="88"/>
      <c r="C6" s="114"/>
      <c r="D6" s="97"/>
      <c r="E6" s="79"/>
    </row>
    <row r="7" spans="2:5" ht="15" x14ac:dyDescent="0.25">
      <c r="B7" s="75" t="s">
        <v>21</v>
      </c>
      <c r="C7" s="115"/>
      <c r="D7" s="97"/>
      <c r="E7" s="79"/>
    </row>
    <row r="8" spans="2:5" ht="15" x14ac:dyDescent="0.25">
      <c r="B8" s="143" t="s">
        <v>20</v>
      </c>
      <c r="C8" s="116">
        <f>828.7/2</f>
        <v>414.35</v>
      </c>
      <c r="D8" s="97"/>
      <c r="E8" s="41"/>
    </row>
    <row r="9" spans="2:5" ht="15" x14ac:dyDescent="0.25">
      <c r="B9" s="71"/>
      <c r="C9" s="117"/>
      <c r="D9" s="97"/>
      <c r="E9" s="41"/>
    </row>
    <row r="10" spans="2:5" ht="15" x14ac:dyDescent="0.25">
      <c r="B10" s="75" t="s">
        <v>19</v>
      </c>
      <c r="C10" s="115"/>
      <c r="D10" s="97"/>
      <c r="E10" s="41"/>
    </row>
    <row r="11" spans="2:5" ht="15" x14ac:dyDescent="0.25">
      <c r="B11" s="73" t="s">
        <v>18</v>
      </c>
      <c r="C11" s="116">
        <f>2171.12/2</f>
        <v>1085.56</v>
      </c>
      <c r="D11" s="97"/>
      <c r="E11" s="41"/>
    </row>
    <row r="12" spans="2:5" ht="15" x14ac:dyDescent="0.25">
      <c r="B12" s="71"/>
      <c r="C12" s="118"/>
      <c r="D12" s="97"/>
      <c r="E12" s="41"/>
    </row>
    <row r="13" spans="2:5" ht="15" x14ac:dyDescent="0.25">
      <c r="B13" s="64"/>
      <c r="C13" s="119"/>
      <c r="D13" s="97"/>
      <c r="E13" s="41"/>
    </row>
    <row r="14" spans="2:5" ht="15" x14ac:dyDescent="0.25">
      <c r="B14" s="53" t="s">
        <v>17</v>
      </c>
      <c r="C14" s="115"/>
      <c r="D14" s="97"/>
      <c r="E14" s="41"/>
    </row>
    <row r="15" spans="2:5" ht="15" x14ac:dyDescent="0.25">
      <c r="B15" s="138" t="s">
        <v>16</v>
      </c>
      <c r="C15" s="116">
        <f>1010.01/2</f>
        <v>505.005</v>
      </c>
      <c r="D15" s="97"/>
      <c r="E15" s="41"/>
    </row>
    <row r="16" spans="2:5" ht="15" x14ac:dyDescent="0.25">
      <c r="B16" s="59"/>
      <c r="C16" s="117"/>
      <c r="D16" s="97"/>
      <c r="E16" s="41"/>
    </row>
    <row r="17" spans="1:5" ht="15" x14ac:dyDescent="0.25">
      <c r="B17" s="53" t="s">
        <v>15</v>
      </c>
      <c r="C17" s="115"/>
      <c r="D17" s="97"/>
      <c r="E17" s="41"/>
    </row>
    <row r="18" spans="1:5" ht="15" x14ac:dyDescent="0.25">
      <c r="B18" s="138" t="s">
        <v>14</v>
      </c>
      <c r="C18" s="116">
        <f>2646.18/2</f>
        <v>1323.09</v>
      </c>
      <c r="D18" s="97"/>
      <c r="E18" s="41"/>
    </row>
    <row r="19" spans="1:5" ht="15.75" thickBot="1" x14ac:dyDescent="0.3">
      <c r="B19" s="40"/>
      <c r="C19" s="120"/>
      <c r="D19" s="97"/>
    </row>
    <row r="20" spans="1:5" ht="15.75" thickBot="1" x14ac:dyDescent="0.3">
      <c r="A20" s="97"/>
      <c r="B20" s="97"/>
      <c r="C20" s="97"/>
      <c r="D20" s="97"/>
    </row>
    <row r="21" spans="1:5" ht="23.25" customHeight="1" x14ac:dyDescent="0.2">
      <c r="B21" s="149" t="s">
        <v>56</v>
      </c>
      <c r="C21" s="101"/>
    </row>
    <row r="22" spans="1:5" ht="24" customHeight="1" x14ac:dyDescent="0.25">
      <c r="B22" s="150" t="s">
        <v>54</v>
      </c>
      <c r="C22" s="122" t="s">
        <v>50</v>
      </c>
      <c r="D22" s="97"/>
    </row>
    <row r="23" spans="1:5" ht="15" x14ac:dyDescent="0.25">
      <c r="B23" s="53" t="s">
        <v>44</v>
      </c>
      <c r="C23" s="115"/>
      <c r="D23" s="97"/>
    </row>
    <row r="24" spans="1:5" ht="15" x14ac:dyDescent="0.25">
      <c r="B24" s="138" t="s">
        <v>45</v>
      </c>
      <c r="C24" s="116">
        <v>46.97</v>
      </c>
      <c r="D24" s="97"/>
    </row>
    <row r="25" spans="1:5" ht="15" x14ac:dyDescent="0.25">
      <c r="B25" s="59"/>
      <c r="C25" s="117"/>
      <c r="D25" s="97"/>
    </row>
    <row r="26" spans="1:5" ht="15" x14ac:dyDescent="0.25">
      <c r="B26" s="53" t="s">
        <v>46</v>
      </c>
      <c r="C26" s="115"/>
      <c r="D26" s="97"/>
    </row>
    <row r="27" spans="1:5" x14ac:dyDescent="0.2">
      <c r="B27" s="138" t="s">
        <v>47</v>
      </c>
      <c r="C27" s="116">
        <v>139.78</v>
      </c>
      <c r="D27" s="63"/>
    </row>
    <row r="28" spans="1:5" ht="13.5" thickBot="1" x14ac:dyDescent="0.25">
      <c r="B28" s="40"/>
      <c r="C28" s="120"/>
      <c r="D28" s="3"/>
    </row>
    <row r="29" spans="1:5" s="20" customFormat="1" x14ac:dyDescent="0.25"/>
    <row r="30" spans="1:5" ht="13.5" thickBot="1" x14ac:dyDescent="0.25">
      <c r="D30" s="2"/>
      <c r="E30" s="1"/>
    </row>
    <row r="31" spans="1:5" s="20" customFormat="1" ht="24" customHeight="1" x14ac:dyDescent="0.25">
      <c r="B31" s="149" t="s">
        <v>43</v>
      </c>
      <c r="C31" s="136"/>
      <c r="D31" s="21"/>
    </row>
    <row r="32" spans="1:5" s="20" customFormat="1" ht="24" x14ac:dyDescent="0.25">
      <c r="B32" s="150" t="s">
        <v>54</v>
      </c>
      <c r="C32" s="22" t="s">
        <v>48</v>
      </c>
      <c r="D32" s="21"/>
    </row>
    <row r="33" spans="2:6" s="20" customFormat="1" ht="21" customHeight="1" x14ac:dyDescent="0.25">
      <c r="B33" s="140" t="s">
        <v>51</v>
      </c>
      <c r="C33" s="22"/>
      <c r="D33" s="21"/>
      <c r="E33" s="21"/>
    </row>
    <row r="34" spans="2:6" ht="18" customHeight="1" x14ac:dyDescent="0.2">
      <c r="B34" s="137" t="s">
        <v>49</v>
      </c>
      <c r="C34" s="141">
        <v>1.1599999999999999</v>
      </c>
      <c r="D34" s="2"/>
    </row>
    <row r="35" spans="2:6" ht="15" customHeight="1" thickBot="1" x14ac:dyDescent="0.25">
      <c r="B35" s="139" t="s">
        <v>52</v>
      </c>
      <c r="C35" s="142"/>
      <c r="D35" s="2"/>
    </row>
    <row r="36" spans="2:6" x14ac:dyDescent="0.2">
      <c r="D36" s="2"/>
    </row>
    <row r="37" spans="2:6" x14ac:dyDescent="0.2">
      <c r="F37" s="2"/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Health - Per contact agreements</vt:lpstr>
      <vt:lpstr>2024-2025</vt:lpstr>
      <vt:lpstr>2023-2024</vt:lpstr>
      <vt:lpstr>2022-2023</vt:lpstr>
      <vt:lpstr>2022-2023 Retiree rates</vt:lpstr>
      <vt:lpstr>2021-2022</vt:lpstr>
      <vt:lpstr>Dental 21-22</vt:lpstr>
      <vt:lpstr>2021-2022 (Retiree)</vt:lpstr>
      <vt:lpstr>'2022-2023'!Print_Area</vt:lpstr>
      <vt:lpstr>'2023-2024'!Print_Area</vt:lpstr>
      <vt:lpstr>'2024-2025'!Print_Area</vt:lpstr>
      <vt:lpstr>'2021-2022'!Print_Titles</vt:lpstr>
      <vt:lpstr>'2022-2023'!Print_Titles</vt:lpstr>
      <vt:lpstr>'2023-2024'!Print_Titles</vt:lpstr>
      <vt:lpstr>'2024-2025'!Print_Titles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Sonjia Fichtel</dc:creator>
  <cp:lastModifiedBy>Cindy Martineau</cp:lastModifiedBy>
  <cp:lastPrinted>2023-05-01T16:25:15Z</cp:lastPrinted>
  <dcterms:created xsi:type="dcterms:W3CDTF">2021-04-29T20:18:11Z</dcterms:created>
  <dcterms:modified xsi:type="dcterms:W3CDTF">2024-04-25T15:04:45Z</dcterms:modified>
</cp:coreProperties>
</file>